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19440" windowHeight="12495" activeTab="2"/>
  </bookViews>
  <sheets>
    <sheet name="Experimental Procedure" sheetId="1" r:id="rId1"/>
    <sheet name="Experimental details" sheetId="2" r:id="rId2"/>
    <sheet name="Data Analysis titration plate" sheetId="3" r:id="rId3"/>
    <sheet name="Analysis JFH1 1in4 drug plate" sheetId="4" r:id="rId4"/>
    <sheet name="Analysis JFH1 1in8 drug plate" sheetId="5" r:id="rId5"/>
    <sheet name="1" sheetId="6" r:id="rId6"/>
  </sheets>
  <externalReferences>
    <externalReference r:id="rId7"/>
  </externalReferences>
  <calcPr calcId="145621"/>
</workbook>
</file>

<file path=xl/calcChain.xml><?xml version="1.0" encoding="utf-8"?>
<calcChain xmlns="http://schemas.openxmlformats.org/spreadsheetml/2006/main">
  <c r="T58" i="3" l="1"/>
  <c r="U58" i="3"/>
  <c r="V58" i="3"/>
  <c r="S58" i="3"/>
  <c r="O71" i="4" l="1"/>
  <c r="P71" i="4"/>
  <c r="O72" i="4"/>
  <c r="P72" i="4"/>
  <c r="O73" i="4"/>
  <c r="P73" i="4"/>
  <c r="O74" i="4"/>
  <c r="P74" i="4"/>
  <c r="O75" i="4"/>
  <c r="P75" i="4"/>
  <c r="O76" i="4"/>
  <c r="P76" i="4"/>
  <c r="O77" i="4"/>
  <c r="P77" i="4"/>
  <c r="O78" i="4"/>
  <c r="P78" i="4"/>
  <c r="O60" i="4"/>
  <c r="P60" i="4"/>
  <c r="O61" i="4"/>
  <c r="P61" i="4"/>
  <c r="O62" i="4"/>
  <c r="P62" i="4"/>
  <c r="O63" i="4"/>
  <c r="P63" i="4"/>
  <c r="O64" i="4"/>
  <c r="P64" i="4"/>
  <c r="O65" i="4"/>
  <c r="P65" i="4"/>
  <c r="O66" i="4"/>
  <c r="P66" i="4"/>
  <c r="P59" i="4"/>
  <c r="O59" i="4"/>
  <c r="Q67" i="3" l="1"/>
  <c r="Q68" i="3" s="1"/>
  <c r="Q69" i="3" s="1"/>
  <c r="Q70" i="3" s="1"/>
  <c r="Q71" i="3" s="1"/>
  <c r="Q72" i="3" s="1"/>
  <c r="Q73" i="3" s="1"/>
  <c r="Q74" i="3" s="1"/>
  <c r="Q75" i="3" s="1"/>
  <c r="Q76" i="3" s="1"/>
  <c r="L99" i="5" l="1"/>
  <c r="K99" i="5"/>
  <c r="L98" i="5"/>
  <c r="K98" i="5"/>
  <c r="G98" i="5"/>
  <c r="L97" i="5"/>
  <c r="K97" i="5"/>
  <c r="G97" i="5"/>
  <c r="L96" i="5"/>
  <c r="K96" i="5"/>
  <c r="G96" i="5"/>
  <c r="L95" i="5"/>
  <c r="K95" i="5"/>
  <c r="G95" i="5"/>
  <c r="L94" i="5"/>
  <c r="K94" i="5"/>
  <c r="G94" i="5"/>
  <c r="L93" i="5"/>
  <c r="K93" i="5"/>
  <c r="G93" i="5"/>
  <c r="L92" i="5"/>
  <c r="K92" i="5"/>
  <c r="G92" i="5"/>
  <c r="L87" i="5"/>
  <c r="K87" i="5"/>
  <c r="L86" i="5"/>
  <c r="K86" i="5"/>
  <c r="G86" i="5"/>
  <c r="L85" i="5"/>
  <c r="K85" i="5"/>
  <c r="G85" i="5"/>
  <c r="L84" i="5"/>
  <c r="K84" i="5"/>
  <c r="G84" i="5"/>
  <c r="L83" i="5"/>
  <c r="K83" i="5"/>
  <c r="G83" i="5"/>
  <c r="L82" i="5"/>
  <c r="K82" i="5"/>
  <c r="G82" i="5"/>
  <c r="L81" i="5"/>
  <c r="K81" i="5"/>
  <c r="G81" i="5"/>
  <c r="L80" i="5"/>
  <c r="K80" i="5"/>
  <c r="G80" i="5"/>
  <c r="L75" i="5"/>
  <c r="K75" i="5"/>
  <c r="L74" i="5"/>
  <c r="K74" i="5"/>
  <c r="G74" i="5"/>
  <c r="L73" i="5"/>
  <c r="K73" i="5"/>
  <c r="G73" i="5"/>
  <c r="L72" i="5"/>
  <c r="K72" i="5"/>
  <c r="G72" i="5"/>
  <c r="L71" i="5"/>
  <c r="K71" i="5"/>
  <c r="G71" i="5"/>
  <c r="L70" i="5"/>
  <c r="K70" i="5"/>
  <c r="G70" i="5"/>
  <c r="L69" i="5"/>
  <c r="K69" i="5"/>
  <c r="G69" i="5"/>
  <c r="L68" i="5"/>
  <c r="K68" i="5"/>
  <c r="G68" i="5"/>
  <c r="L63" i="5"/>
  <c r="K63" i="5"/>
  <c r="L62" i="5"/>
  <c r="K62" i="5"/>
  <c r="G62" i="5"/>
  <c r="L61" i="5"/>
  <c r="K61" i="5"/>
  <c r="G61" i="5"/>
  <c r="L60" i="5"/>
  <c r="K60" i="5"/>
  <c r="G60" i="5"/>
  <c r="L59" i="5"/>
  <c r="K59" i="5"/>
  <c r="G59" i="5"/>
  <c r="L58" i="5"/>
  <c r="K58" i="5"/>
  <c r="G58" i="5"/>
  <c r="L57" i="5"/>
  <c r="K57" i="5"/>
  <c r="G57" i="5"/>
  <c r="L56" i="5"/>
  <c r="K56" i="5"/>
  <c r="G56" i="5"/>
  <c r="D122" i="4"/>
  <c r="D121" i="4"/>
  <c r="J113" i="4"/>
  <c r="I113" i="4"/>
  <c r="H113" i="4"/>
  <c r="G113" i="4"/>
  <c r="F113" i="4"/>
  <c r="E113" i="4"/>
  <c r="D113" i="4"/>
  <c r="C113" i="4"/>
  <c r="L102" i="4"/>
  <c r="K102" i="4"/>
  <c r="L101" i="4"/>
  <c r="K101" i="4"/>
  <c r="G101" i="4"/>
  <c r="L100" i="4"/>
  <c r="K100" i="4"/>
  <c r="G100" i="4"/>
  <c r="L99" i="4"/>
  <c r="K99" i="4"/>
  <c r="G99" i="4"/>
  <c r="L98" i="4"/>
  <c r="K98" i="4"/>
  <c r="G98" i="4"/>
  <c r="L97" i="4"/>
  <c r="K97" i="4"/>
  <c r="G97" i="4"/>
  <c r="L96" i="4"/>
  <c r="K96" i="4"/>
  <c r="G96" i="4"/>
  <c r="L95" i="4"/>
  <c r="K95" i="4"/>
  <c r="G95" i="4"/>
  <c r="L90" i="4"/>
  <c r="K90" i="4"/>
  <c r="L89" i="4"/>
  <c r="K89" i="4"/>
  <c r="G89" i="4"/>
  <c r="L88" i="4"/>
  <c r="K88" i="4"/>
  <c r="G88" i="4"/>
  <c r="L87" i="4"/>
  <c r="K87" i="4"/>
  <c r="G87" i="4"/>
  <c r="L86" i="4"/>
  <c r="K86" i="4"/>
  <c r="G86" i="4"/>
  <c r="L85" i="4"/>
  <c r="K85" i="4"/>
  <c r="G85" i="4"/>
  <c r="L84" i="4"/>
  <c r="K84" i="4"/>
  <c r="G84" i="4"/>
  <c r="L83" i="4"/>
  <c r="K83" i="4"/>
  <c r="G83" i="4"/>
  <c r="L78" i="4"/>
  <c r="K78" i="4"/>
  <c r="L77" i="4"/>
  <c r="K77" i="4"/>
  <c r="G77" i="4"/>
  <c r="L76" i="4"/>
  <c r="K76" i="4"/>
  <c r="G76" i="4"/>
  <c r="L75" i="4"/>
  <c r="K75" i="4"/>
  <c r="G75" i="4"/>
  <c r="L74" i="4"/>
  <c r="K74" i="4"/>
  <c r="G74" i="4"/>
  <c r="L73" i="4"/>
  <c r="K73" i="4"/>
  <c r="G73" i="4"/>
  <c r="L72" i="4"/>
  <c r="K72" i="4"/>
  <c r="G72" i="4"/>
  <c r="L71" i="4"/>
  <c r="K71" i="4"/>
  <c r="G71" i="4"/>
  <c r="L66" i="4"/>
  <c r="K66" i="4"/>
  <c r="L65" i="4"/>
  <c r="K65" i="4"/>
  <c r="G65" i="4"/>
  <c r="L64" i="4"/>
  <c r="K64" i="4"/>
  <c r="G64" i="4"/>
  <c r="L63" i="4"/>
  <c r="K63" i="4"/>
  <c r="G63" i="4"/>
  <c r="L62" i="4"/>
  <c r="K62" i="4"/>
  <c r="G62" i="4"/>
  <c r="L61" i="4"/>
  <c r="K61" i="4"/>
  <c r="G61" i="4"/>
  <c r="L60" i="4"/>
  <c r="K60" i="4"/>
  <c r="G60" i="4"/>
  <c r="L59" i="4"/>
  <c r="K59" i="4"/>
  <c r="G59" i="4"/>
  <c r="D63" i="3"/>
  <c r="D65" i="3" s="1"/>
  <c r="D69" i="3" s="1"/>
  <c r="C63" i="3"/>
  <c r="C65" i="3" s="1"/>
  <c r="C69" i="3" s="1"/>
  <c r="N60" i="3"/>
  <c r="M60" i="3"/>
  <c r="L60" i="3"/>
  <c r="K60" i="3"/>
  <c r="J60" i="3"/>
  <c r="I60" i="3"/>
  <c r="H60" i="3"/>
  <c r="G60" i="3"/>
  <c r="F60" i="3"/>
  <c r="E60" i="3"/>
  <c r="D60" i="3"/>
  <c r="C60" i="3"/>
  <c r="E56" i="3"/>
  <c r="E63" i="3" s="1"/>
  <c r="E65" i="3" s="1"/>
  <c r="E69" i="3" s="1"/>
  <c r="F56" i="3" l="1"/>
  <c r="K53" i="1"/>
  <c r="H53" i="1" s="1"/>
  <c r="G56" i="3" l="1"/>
  <c r="F63" i="3"/>
  <c r="F65" i="3" s="1"/>
  <c r="F69" i="3" s="1"/>
  <c r="J38" i="1"/>
  <c r="L38" i="1" s="1"/>
  <c r="S19" i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H56" i="3" l="1"/>
  <c r="G63" i="3"/>
  <c r="G65" i="3" s="1"/>
  <c r="G69" i="3" s="1"/>
  <c r="K21" i="1"/>
  <c r="H21" i="1" s="1"/>
  <c r="J9" i="1"/>
  <c r="L9" i="1" s="1"/>
  <c r="I56" i="3" l="1"/>
  <c r="H63" i="3"/>
  <c r="H65" i="3" s="1"/>
  <c r="H69" i="3" s="1"/>
  <c r="J56" i="3" l="1"/>
  <c r="I63" i="3"/>
  <c r="I65" i="3" s="1"/>
  <c r="I69" i="3" s="1"/>
  <c r="J63" i="3" l="1"/>
  <c r="J65" i="3" s="1"/>
  <c r="J69" i="3" s="1"/>
  <c r="K56" i="3"/>
  <c r="L56" i="3" l="1"/>
  <c r="K63" i="3"/>
  <c r="K65" i="3" s="1"/>
  <c r="K69" i="3" s="1"/>
  <c r="L63" i="3" l="1"/>
  <c r="L65" i="3" s="1"/>
  <c r="L69" i="3" s="1"/>
  <c r="M56" i="3"/>
  <c r="N56" i="3" l="1"/>
  <c r="N63" i="3" s="1"/>
  <c r="N65" i="3" s="1"/>
  <c r="N69" i="3" s="1"/>
  <c r="M63" i="3"/>
  <c r="M65" i="3" s="1"/>
  <c r="M69" i="3" s="1"/>
</calcChain>
</file>

<file path=xl/sharedStrings.xml><?xml version="1.0" encoding="utf-8"?>
<sst xmlns="http://schemas.openxmlformats.org/spreadsheetml/2006/main" count="422" uniqueCount="178">
  <si>
    <t>Aim(s)</t>
  </si>
  <si>
    <t>Day 1</t>
  </si>
  <si>
    <t>#1</t>
  </si>
  <si>
    <t>#2</t>
  </si>
  <si>
    <t>#3</t>
  </si>
  <si>
    <t>#4</t>
  </si>
  <si>
    <t>J4-JFH1</t>
  </si>
  <si>
    <t>Huh7</t>
  </si>
  <si>
    <t>JFH1</t>
  </si>
  <si>
    <t>Huh7.5</t>
  </si>
  <si>
    <t>Cell density/ml</t>
  </si>
  <si>
    <t>Resuspend in (ml media)</t>
  </si>
  <si>
    <t>cells/well</t>
  </si>
  <si>
    <t>Transfer 96 well plate to CatIII within 4h</t>
  </si>
  <si>
    <t>Incubate 72h</t>
  </si>
  <si>
    <t>#5</t>
  </si>
  <si>
    <t>JFH1 GND</t>
  </si>
  <si>
    <t>Day 4</t>
  </si>
  <si>
    <t>Plate layout</t>
  </si>
  <si>
    <t>Incubate 6h</t>
  </si>
  <si>
    <t>Dilute to cells/ml</t>
  </si>
  <si>
    <t>Incubate 48h</t>
  </si>
  <si>
    <t>Day 6</t>
  </si>
  <si>
    <r>
      <t xml:space="preserve">cells/well (100 </t>
    </r>
    <r>
      <rPr>
        <sz val="11"/>
        <color theme="1"/>
        <rFont val="Calibri"/>
        <family val="2"/>
      </rPr>
      <t>µl seeded)</t>
    </r>
  </si>
  <si>
    <t xml:space="preserve">Exp #002 - </t>
  </si>
  <si>
    <t>To test ability of incucyte to quantify IC50 of established DAAs (for JFH1)</t>
  </si>
  <si>
    <t>Need to seed 2x half plates - one for extracellular infectivity and one for intracellular infectivity.</t>
  </si>
  <si>
    <t>Seed cells for infection (Huh7 and Huh7.5)</t>
  </si>
  <si>
    <t>Plate layout - Plate 1 (Extracellular) and Plate 2 (Intracellular)</t>
  </si>
  <si>
    <t>Fold dilution</t>
  </si>
  <si>
    <t>Optional whether or not to clarify these supernatants first?</t>
  </si>
  <si>
    <r>
      <t>Electroporate 5-10 µ</t>
    </r>
    <r>
      <rPr>
        <sz val="11"/>
        <color theme="1"/>
        <rFont val="Calibri"/>
        <family val="2"/>
      </rPr>
      <t>g JFH1 RNA into Huh7s (or Huh7.5s?)</t>
    </r>
  </si>
  <si>
    <t>Huh7/ Huh7.5</t>
  </si>
  <si>
    <t>Seed entire 96 well plate (req 9.6 ml)</t>
  </si>
  <si>
    <t>Drug plate</t>
  </si>
  <si>
    <t>Inhibitor</t>
  </si>
  <si>
    <r>
      <t>Concentration</t>
    </r>
    <r>
      <rPr>
        <sz val="11"/>
        <color theme="1"/>
        <rFont val="Calibri"/>
        <family val="2"/>
      </rPr>
      <t xml:space="preserve"> (0.25 % DMSO)</t>
    </r>
  </si>
  <si>
    <t>DCV</t>
  </si>
  <si>
    <t>pM</t>
  </si>
  <si>
    <t>SOF</t>
  </si>
  <si>
    <t>nM</t>
  </si>
  <si>
    <t>Rim</t>
  </si>
  <si>
    <t>µM</t>
  </si>
  <si>
    <t>Prepare DMSO stock compound dose response curves</t>
  </si>
  <si>
    <t>DMSO stock curves @ 400x - 1:20 diltuion into intermediate plate and 1:20 into final plate</t>
  </si>
  <si>
    <t>Drug @ 4h</t>
  </si>
  <si>
    <t>#6</t>
  </si>
  <si>
    <t>Friday</t>
  </si>
  <si>
    <t>Monday</t>
  </si>
  <si>
    <t>Need 1x full plate (Huh7 or Huh7.5?)</t>
  </si>
  <si>
    <t>Move supernatant (clarified/ unclarified) onto 2-fold dilution wells</t>
  </si>
  <si>
    <t>Perform 2-fold diluton series</t>
  </si>
  <si>
    <t>Optional - Freeze intracellular in PBS?</t>
  </si>
  <si>
    <t>Remove 25 µl media from naïve cells plate -&gt; waste</t>
  </si>
  <si>
    <t>Dilute entire Drug plate 1:4 onto naïve cells - 25 µl from Drug plate onto remaining 75 µl in naïve cell plate.</t>
  </si>
  <si>
    <t>Wednesday</t>
  </si>
  <si>
    <t>Wash cells 2x (&lt; 100 µl PBS)</t>
  </si>
  <si>
    <t>Fix in 100 µl 3-4% PFA</t>
  </si>
  <si>
    <t>TAKE OUT OF CATIII</t>
  </si>
  <si>
    <t>Wash 3-4x PBS</t>
  </si>
  <si>
    <t>Primary Ab o/n</t>
  </si>
  <si>
    <t xml:space="preserve">To test suitability of Incucyte for quantifying infectivity of J4-JFH1 virus. To compare 'signal' of JFH1 infectivity in Huh7 and Huh7.5 cells </t>
  </si>
  <si>
    <t>LDS21</t>
  </si>
  <si>
    <r>
      <t>LDS21.8
 @ 1</t>
    </r>
    <r>
      <rPr>
        <sz val="11"/>
        <color theme="1"/>
        <rFont val="Calibri"/>
        <family val="2"/>
      </rPr>
      <t>µM</t>
    </r>
  </si>
  <si>
    <r>
      <t>LDS21.9
 @ 1</t>
    </r>
    <r>
      <rPr>
        <sz val="11"/>
        <color theme="1"/>
        <rFont val="Calibri"/>
        <family val="2"/>
      </rPr>
      <t>µM</t>
    </r>
  </si>
  <si>
    <t>1x plate JFH1 (Huh7), 1x plate J4-JFH1 (Huh7)</t>
  </si>
  <si>
    <t>Seeded 1x plate #1 and 1x plate #2</t>
  </si>
  <si>
    <t>50 x 10^4 / ml</t>
  </si>
  <si>
    <t>Resuspend in 1.4 ml DEPC-PBS to 1 x 10^7 cells/ ml</t>
  </si>
  <si>
    <t>JFH1 -&gt; Huh7</t>
  </si>
  <si>
    <t>TC 33.0</t>
  </si>
  <si>
    <t>266 V</t>
  </si>
  <si>
    <t>J4-JFH1 -&gt; Huh7</t>
  </si>
  <si>
    <t>TC 31.8</t>
  </si>
  <si>
    <t>267 V</t>
  </si>
  <si>
    <t>Pooled 2x T175 -&gt; 20 ml. Split new flask 3:20 leaving 17 ml</t>
  </si>
  <si>
    <t>Pooled 3x T175 -&gt; 30 ml. Split new flask 3:20 leaving 27 ml</t>
  </si>
  <si>
    <t>72.5 x 10^4/ ml</t>
  </si>
  <si>
    <t>Resuspend in 1.2 ml DEPC-PBS to 1 x 10^7 cells/ ml</t>
  </si>
  <si>
    <t>J4-JFH1 -&gt; Huh7.5</t>
  </si>
  <si>
    <t>JFH1 -&gt; Huh7.5</t>
  </si>
  <si>
    <t>TC 32.0</t>
  </si>
  <si>
    <t>JFH1 GND -&gt; Huh7.5</t>
  </si>
  <si>
    <t>TC 34.1</t>
  </si>
  <si>
    <t>Also the linear range for Drug plate #2</t>
  </si>
  <si>
    <t>Also the linear range for Drug plate #1</t>
  </si>
  <si>
    <t>5 ug RNA electroporated</t>
  </si>
  <si>
    <t>5 ul</t>
  </si>
  <si>
    <t xml:space="preserve">JFH1 GND </t>
  </si>
  <si>
    <t>8 ul</t>
  </si>
  <si>
    <t>Exp#002.1</t>
  </si>
  <si>
    <t>Move 100ul plate 1 (5 x wells) onto 100ul media in naïve Huh7/7.5 cells</t>
  </si>
  <si>
    <t>2-fold serial dilutions moving 100ul</t>
  </si>
  <si>
    <t>Diluted JFH plate 1:4 and 1:8</t>
  </si>
  <si>
    <t>Diluted J4-JFH plate 1:4 and 1:8</t>
  </si>
  <si>
    <t>25ul in 75ul</t>
  </si>
  <si>
    <t>12.5ul in 87.5ul</t>
  </si>
  <si>
    <t>*NOTE - Rim and LDS21 dose-responsive colour change in J4-JFH1 plate</t>
  </si>
  <si>
    <t>*NOTE - SOF and DCV dose-responsive colour change in JFH1 plates</t>
  </si>
  <si>
    <t>Barcode: JS-Exp002-titration</t>
  </si>
  <si>
    <t>Metric: JS-JFH1-96well-231014-Red Count (1/Well)</t>
  </si>
  <si>
    <t xml:space="preserve">Cell Type: </t>
  </si>
  <si>
    <t>Passage: 1</t>
  </si>
  <si>
    <t>Notes: Exp#002 Titration plate #1-#5 2-fold dilutions</t>
  </si>
  <si>
    <t>Analysis Job: JS-Exp002-titrationplate-231014</t>
  </si>
  <si>
    <t>Time Stamp:</t>
  </si>
  <si>
    <t>Elapsed:</t>
  </si>
  <si>
    <t>hours</t>
  </si>
  <si>
    <t>JS-JFH1-96well-231014-Red Count (1/Well)</t>
  </si>
  <si>
    <t>A</t>
  </si>
  <si>
    <t>Electroporation</t>
  </si>
  <si>
    <t>2-fold dilution series from left to right</t>
  </si>
  <si>
    <t>B</t>
  </si>
  <si>
    <t>C</t>
  </si>
  <si>
    <t>D</t>
  </si>
  <si>
    <t>E</t>
  </si>
  <si>
    <t>F</t>
  </si>
  <si>
    <t>G</t>
  </si>
  <si>
    <t>Std Error</t>
  </si>
  <si>
    <t>Standard error from above between 4x images of each well</t>
  </si>
  <si>
    <t>NS5A +ve cells/ well</t>
  </si>
  <si>
    <t>SE Error</t>
  </si>
  <si>
    <t>% SE Error</t>
  </si>
  <si>
    <t>Red cells/ well</t>
  </si>
  <si>
    <t>* dilution factor</t>
  </si>
  <si>
    <t>Red cells/ml</t>
  </si>
  <si>
    <t>Titre</t>
  </si>
  <si>
    <t>Log10 Titre</t>
  </si>
  <si>
    <t>Barcode: JS-Exp002-JFH-1in4-2</t>
  </si>
  <si>
    <t>Cell Type: Huh7</t>
  </si>
  <si>
    <t>1 - untreated</t>
  </si>
  <si>
    <t>Notes: Exp#002 JFH1 1 in 4 drug plate 231014</t>
  </si>
  <si>
    <t>2 + 3 - SOF</t>
  </si>
  <si>
    <t>Analysis Job: JS-Exp002-JFH-1in4-drugplate-231014</t>
  </si>
  <si>
    <t>4 + 5 DCV</t>
  </si>
  <si>
    <t>6 + 7 Rim</t>
  </si>
  <si>
    <t>8 + 9 LDS21</t>
  </si>
  <si>
    <t>G11 - LDS21.8</t>
  </si>
  <si>
    <t>E11 - LDS21.9</t>
  </si>
  <si>
    <t>DMSO control</t>
  </si>
  <si>
    <t>lowest conc.</t>
  </si>
  <si>
    <t>H</t>
  </si>
  <si>
    <t>highest conc.</t>
  </si>
  <si>
    <t>Standard error from above plate between 4x images per well</t>
  </si>
  <si>
    <t>SOF ST ERR</t>
  </si>
  <si>
    <t>DCV ST ERROR</t>
  </si>
  <si>
    <t>RIM</t>
  </si>
  <si>
    <t>RIM ST ERROR</t>
  </si>
  <si>
    <t>LDS21 ST ERROR</t>
  </si>
  <si>
    <t>Sofosbuvir (1:4)</t>
  </si>
  <si>
    <t>NS5A/WELL</t>
  </si>
  <si>
    <t>CONC (nM)</t>
  </si>
  <si>
    <t>LOG CONC</t>
  </si>
  <si>
    <t>ST ERROR</t>
  </si>
  <si>
    <t>% ERROR</t>
  </si>
  <si>
    <t>Daclatasvir (1:4)</t>
  </si>
  <si>
    <t>CONC (pM)</t>
  </si>
  <si>
    <t>Rimantidine (1:4)</t>
  </si>
  <si>
    <t>CONC (uM)</t>
  </si>
  <si>
    <t>LDS21 (1:4)</t>
  </si>
  <si>
    <t>Untreated</t>
  </si>
  <si>
    <t>NS5A +ve/well</t>
  </si>
  <si>
    <t>AVG untreated</t>
  </si>
  <si>
    <t>UNSURE IF ANY GENUINE EFFECT</t>
  </si>
  <si>
    <t>untreated</t>
  </si>
  <si>
    <t>LDS21.8
(500 nM)</t>
  </si>
  <si>
    <t>LDS21.9
(500 nM)</t>
  </si>
  <si>
    <t>Barcode: JS-Exp002-JFH-1in8</t>
  </si>
  <si>
    <t>Notes: Exp#002 JFH1 1in8 drug plate 231014</t>
  </si>
  <si>
    <t>Same plate layout as 1:4 drug plate</t>
  </si>
  <si>
    <t>Analysis Job: JS-Exp002-JFH-1in8-231014</t>
  </si>
  <si>
    <t>ALL 1 IN 8 DRUG PLATES CANNOT FIT IC50</t>
  </si>
  <si>
    <t>NOT SUFFICIENT SIGNAL TO NOISE</t>
  </si>
  <si>
    <t>Huh7.5 electroporations variable - did not really work</t>
  </si>
  <si>
    <t>J4-JFH1 transcript did not work - hence J4JFH1 1in4 and 1in8 drug plates were not analysed.</t>
  </si>
  <si>
    <r>
      <t xml:space="preserve">Electroporate 5 </t>
    </r>
    <r>
      <rPr>
        <sz val="11"/>
        <color theme="1"/>
        <rFont val="Calibri"/>
        <family val="2"/>
      </rPr>
      <t>µg RNA into cells (5 µl @ 1 µg/µl)</t>
    </r>
  </si>
  <si>
    <t>Secondary Ab 4h</t>
  </si>
  <si>
    <t>x dilution factor for IU/ml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</si>
</sst>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0"/>
      <color rgb="FF006100"/>
      <name val="Arial"/>
      <family val="2"/>
    </font>
    <font>
      <sz val="10"/>
      <color rgb="FF9C650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2" borderId="0" applyNumberFormat="0" applyBorder="0" applyAlignment="0" applyProtection="0"/>
    <xf numFmtId="0" fontId="5" fillId="3" borderId="0" applyNumberFormat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/>
    <xf numFmtId="20" fontId="0" fillId="0" borderId="0" xfId="0" applyNumberFormat="1"/>
    <xf numFmtId="11" fontId="0" fillId="0" borderId="0" xfId="0" applyNumberFormat="1"/>
    <xf numFmtId="0" fontId="0" fillId="0" borderId="0" xfId="0" applyBorder="1"/>
    <xf numFmtId="3" fontId="0" fillId="0" borderId="0" xfId="0" applyNumberFormat="1"/>
    <xf numFmtId="0" fontId="4" fillId="2" borderId="1" xfId="1" applyBorder="1"/>
    <xf numFmtId="0" fontId="5" fillId="3" borderId="1" xfId="2" applyBorder="1"/>
    <xf numFmtId="0" fontId="6" fillId="0" borderId="0" xfId="0" applyFont="1"/>
    <xf numFmtId="3" fontId="0" fillId="0" borderId="1" xfId="0" applyNumberFormat="1" applyBorder="1"/>
    <xf numFmtId="0" fontId="2" fillId="0" borderId="0" xfId="0" applyFont="1"/>
    <xf numFmtId="14" fontId="6" fillId="0" borderId="0" xfId="0" applyNumberFormat="1" applyFont="1"/>
    <xf numFmtId="0" fontId="0" fillId="0" borderId="1" xfId="0" applyBorder="1" applyAlignment="1">
      <alignment wrapText="1"/>
    </xf>
    <xf numFmtId="14" fontId="0" fillId="0" borderId="0" xfId="0" applyNumberFormat="1"/>
    <xf numFmtId="22" fontId="0" fillId="0" borderId="0" xfId="0" applyNumberFormat="1"/>
    <xf numFmtId="9" fontId="0" fillId="0" borderId="0" xfId="0" applyNumberFormat="1"/>
    <xf numFmtId="0" fontId="0" fillId="0" borderId="0" xfId="0" applyAlignment="1">
      <alignment wrapText="1"/>
    </xf>
    <xf numFmtId="0" fontId="4" fillId="2" borderId="0" xfId="1"/>
    <xf numFmtId="0" fontId="5" fillId="3" borderId="0" xfId="2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3">
    <cellStyle name="Good" xfId="1" builtinId="26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200" baseline="0"/>
              <a:t>Virus 2-fold dilution series</a:t>
            </a:r>
            <a:endParaRPr lang="en-GB" sz="12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J4-JFH1</c:v>
          </c:tx>
          <c:invertIfNegative val="0"/>
          <c:errBars>
            <c:errBarType val="both"/>
            <c:errValType val="cust"/>
            <c:noEndCap val="0"/>
            <c:plus>
              <c:numRef>
                <c:f>'[1]Titration plate'!$B$29:$M$29</c:f>
                <c:numCache>
                  <c:formatCode>General</c:formatCode>
                  <c:ptCount val="12"/>
                  <c:pt idx="0">
                    <c:v>1341.961</c:v>
                  </c:pt>
                  <c:pt idx="1">
                    <c:v>26.06842</c:v>
                  </c:pt>
                  <c:pt idx="2">
                    <c:v>60.220950000000002</c:v>
                  </c:pt>
                  <c:pt idx="3">
                    <c:v>15.033300000000001</c:v>
                  </c:pt>
                  <c:pt idx="4">
                    <c:v>41.427390000000003</c:v>
                  </c:pt>
                  <c:pt idx="5">
                    <c:v>37.397359999999999</c:v>
                  </c:pt>
                  <c:pt idx="6">
                    <c:v>106.14409999999999</c:v>
                  </c:pt>
                  <c:pt idx="7">
                    <c:v>132.1447</c:v>
                  </c:pt>
                  <c:pt idx="8">
                    <c:v>145.74080000000001</c:v>
                  </c:pt>
                  <c:pt idx="9">
                    <c:v>186.6054</c:v>
                  </c:pt>
                  <c:pt idx="10">
                    <c:v>237.7022</c:v>
                  </c:pt>
                  <c:pt idx="11">
                    <c:v>189.45509999999999</c:v>
                  </c:pt>
                </c:numCache>
              </c:numRef>
            </c:plus>
            <c:minus>
              <c:numRef>
                <c:f>'[1]Titration plate'!$B$29:$M$29</c:f>
                <c:numCache>
                  <c:formatCode>General</c:formatCode>
                  <c:ptCount val="12"/>
                  <c:pt idx="0">
                    <c:v>1341.961</c:v>
                  </c:pt>
                  <c:pt idx="1">
                    <c:v>26.06842</c:v>
                  </c:pt>
                  <c:pt idx="2">
                    <c:v>60.220950000000002</c:v>
                  </c:pt>
                  <c:pt idx="3">
                    <c:v>15.033300000000001</c:v>
                  </c:pt>
                  <c:pt idx="4">
                    <c:v>41.427390000000003</c:v>
                  </c:pt>
                  <c:pt idx="5">
                    <c:v>37.397359999999999</c:v>
                  </c:pt>
                  <c:pt idx="6">
                    <c:v>106.14409999999999</c:v>
                  </c:pt>
                  <c:pt idx="7">
                    <c:v>132.1447</c:v>
                  </c:pt>
                  <c:pt idx="8">
                    <c:v>145.74080000000001</c:v>
                  </c:pt>
                  <c:pt idx="9">
                    <c:v>186.6054</c:v>
                  </c:pt>
                  <c:pt idx="10">
                    <c:v>237.7022</c:v>
                  </c:pt>
                  <c:pt idx="11">
                    <c:v>189.45509999999999</c:v>
                  </c:pt>
                </c:numCache>
              </c:numRef>
            </c:minus>
          </c:errBars>
          <c:cat>
            <c:numRef>
              <c:f>'[1]Titration plate'!$C$55:$N$55</c:f>
              <c:numCache>
                <c:formatCode>General</c:formatCode>
                <c:ptCount val="12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  <c:pt idx="6">
                  <c:v>128</c:v>
                </c:pt>
                <c:pt idx="7">
                  <c:v>256</c:v>
                </c:pt>
                <c:pt idx="8">
                  <c:v>512</c:v>
                </c:pt>
                <c:pt idx="9">
                  <c:v>1024</c:v>
                </c:pt>
                <c:pt idx="10">
                  <c:v>2048</c:v>
                </c:pt>
                <c:pt idx="11">
                  <c:v>4096</c:v>
                </c:pt>
              </c:numCache>
            </c:numRef>
          </c:cat>
          <c:val>
            <c:numRef>
              <c:f>'[1]Titration plate'!$B$15:$M$15</c:f>
              <c:numCache>
                <c:formatCode>General</c:formatCode>
                <c:ptCount val="12"/>
                <c:pt idx="0">
                  <c:v>2835.75</c:v>
                </c:pt>
                <c:pt idx="1">
                  <c:v>118.75</c:v>
                </c:pt>
                <c:pt idx="2">
                  <c:v>368</c:v>
                </c:pt>
                <c:pt idx="3">
                  <c:v>119</c:v>
                </c:pt>
                <c:pt idx="4">
                  <c:v>341</c:v>
                </c:pt>
                <c:pt idx="5">
                  <c:v>446.75</c:v>
                </c:pt>
                <c:pt idx="6">
                  <c:v>590.25</c:v>
                </c:pt>
                <c:pt idx="7">
                  <c:v>880</c:v>
                </c:pt>
                <c:pt idx="8">
                  <c:v>1125.75</c:v>
                </c:pt>
                <c:pt idx="9">
                  <c:v>1255.5</c:v>
                </c:pt>
                <c:pt idx="10">
                  <c:v>1504.5</c:v>
                </c:pt>
                <c:pt idx="11">
                  <c:v>1641.25</c:v>
                </c:pt>
              </c:numCache>
            </c:numRef>
          </c:val>
        </c:ser>
        <c:ser>
          <c:idx val="1"/>
          <c:order val="1"/>
          <c:tx>
            <c:v>JFH1</c:v>
          </c:tx>
          <c:invertIfNegative val="0"/>
          <c:errBars>
            <c:errBarType val="both"/>
            <c:errValType val="cust"/>
            <c:noEndCap val="0"/>
            <c:plus>
              <c:numRef>
                <c:f>'[1]Titration plate'!$B$28:$M$28</c:f>
                <c:numCache>
                  <c:formatCode>General</c:formatCode>
                  <c:ptCount val="12"/>
                  <c:pt idx="0">
                    <c:v>2989.2719999999999</c:v>
                  </c:pt>
                  <c:pt idx="1">
                    <c:v>572.06939999999997</c:v>
                  </c:pt>
                  <c:pt idx="2">
                    <c:v>533.37639999999999</c:v>
                  </c:pt>
                  <c:pt idx="3">
                    <c:v>181.30709999999999</c:v>
                  </c:pt>
                  <c:pt idx="4">
                    <c:v>60.693219999999997</c:v>
                  </c:pt>
                  <c:pt idx="5">
                    <c:v>60.092120000000001</c:v>
                  </c:pt>
                  <c:pt idx="6">
                    <c:v>16.670210000000001</c:v>
                  </c:pt>
                  <c:pt idx="7">
                    <c:v>98.684160000000006</c:v>
                  </c:pt>
                  <c:pt idx="8">
                    <c:v>103.42740000000001</c:v>
                  </c:pt>
                  <c:pt idx="9">
                    <c:v>177.68629999999999</c:v>
                  </c:pt>
                  <c:pt idx="10">
                    <c:v>308.83120000000002</c:v>
                  </c:pt>
                  <c:pt idx="11">
                    <c:v>390.30360000000002</c:v>
                  </c:pt>
                </c:numCache>
              </c:numRef>
            </c:plus>
            <c:minus>
              <c:numRef>
                <c:f>'[1]Titration plate'!$B$28:$M$28</c:f>
                <c:numCache>
                  <c:formatCode>General</c:formatCode>
                  <c:ptCount val="12"/>
                  <c:pt idx="0">
                    <c:v>2989.2719999999999</c:v>
                  </c:pt>
                  <c:pt idx="1">
                    <c:v>572.06939999999997</c:v>
                  </c:pt>
                  <c:pt idx="2">
                    <c:v>533.37639999999999</c:v>
                  </c:pt>
                  <c:pt idx="3">
                    <c:v>181.30709999999999</c:v>
                  </c:pt>
                  <c:pt idx="4">
                    <c:v>60.693219999999997</c:v>
                  </c:pt>
                  <c:pt idx="5">
                    <c:v>60.092120000000001</c:v>
                  </c:pt>
                  <c:pt idx="6">
                    <c:v>16.670210000000001</c:v>
                  </c:pt>
                  <c:pt idx="7">
                    <c:v>98.684160000000006</c:v>
                  </c:pt>
                  <c:pt idx="8">
                    <c:v>103.42740000000001</c:v>
                  </c:pt>
                  <c:pt idx="9">
                    <c:v>177.68629999999999</c:v>
                  </c:pt>
                  <c:pt idx="10">
                    <c:v>308.83120000000002</c:v>
                  </c:pt>
                  <c:pt idx="11">
                    <c:v>390.30360000000002</c:v>
                  </c:pt>
                </c:numCache>
              </c:numRef>
            </c:minus>
          </c:errBars>
          <c:cat>
            <c:numRef>
              <c:f>'[1]Titration plate'!$C$55:$N$55</c:f>
              <c:numCache>
                <c:formatCode>General</c:formatCode>
                <c:ptCount val="12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  <c:pt idx="6">
                  <c:v>128</c:v>
                </c:pt>
                <c:pt idx="7">
                  <c:v>256</c:v>
                </c:pt>
                <c:pt idx="8">
                  <c:v>512</c:v>
                </c:pt>
                <c:pt idx="9">
                  <c:v>1024</c:v>
                </c:pt>
                <c:pt idx="10">
                  <c:v>2048</c:v>
                </c:pt>
                <c:pt idx="11">
                  <c:v>4096</c:v>
                </c:pt>
              </c:numCache>
            </c:numRef>
          </c:cat>
          <c:val>
            <c:numRef>
              <c:f>'[1]Titration plate'!$B$18:$M$18</c:f>
              <c:numCache>
                <c:formatCode>General</c:formatCode>
                <c:ptCount val="12"/>
                <c:pt idx="0">
                  <c:v>9419.5</c:v>
                </c:pt>
                <c:pt idx="1">
                  <c:v>7893.75</c:v>
                </c:pt>
                <c:pt idx="2">
                  <c:v>4494.5</c:v>
                </c:pt>
                <c:pt idx="3">
                  <c:v>2767.5</c:v>
                </c:pt>
                <c:pt idx="4">
                  <c:v>1416</c:v>
                </c:pt>
                <c:pt idx="5">
                  <c:v>893.75</c:v>
                </c:pt>
                <c:pt idx="6">
                  <c:v>531.75</c:v>
                </c:pt>
                <c:pt idx="7">
                  <c:v>685.75</c:v>
                </c:pt>
                <c:pt idx="8">
                  <c:v>634.25</c:v>
                </c:pt>
                <c:pt idx="9">
                  <c:v>699.5</c:v>
                </c:pt>
                <c:pt idx="10">
                  <c:v>1115.75</c:v>
                </c:pt>
                <c:pt idx="11">
                  <c:v>1330.5</c:v>
                </c:pt>
              </c:numCache>
            </c:numRef>
          </c:val>
        </c:ser>
        <c:ser>
          <c:idx val="2"/>
          <c:order val="2"/>
          <c:tx>
            <c:v>JFH1 GND</c:v>
          </c:tx>
          <c:invertIfNegative val="0"/>
          <c:errBars>
            <c:errBarType val="both"/>
            <c:errValType val="cust"/>
            <c:noEndCap val="0"/>
            <c:plus>
              <c:numRef>
                <c:f>'[1]Titration plate'!$B$25:$M$25</c:f>
                <c:numCache>
                  <c:formatCode>General</c:formatCode>
                  <c:ptCount val="12"/>
                  <c:pt idx="0">
                    <c:v>1161.605</c:v>
                  </c:pt>
                  <c:pt idx="1">
                    <c:v>48.184330000000003</c:v>
                  </c:pt>
                  <c:pt idx="2">
                    <c:v>56.992690000000003</c:v>
                  </c:pt>
                  <c:pt idx="3">
                    <c:v>20.2608</c:v>
                  </c:pt>
                  <c:pt idx="4">
                    <c:v>47.61477</c:v>
                  </c:pt>
                  <c:pt idx="5">
                    <c:v>105.3038</c:v>
                  </c:pt>
                  <c:pt idx="6">
                    <c:v>150.797</c:v>
                  </c:pt>
                  <c:pt idx="7">
                    <c:v>207.46770000000001</c:v>
                  </c:pt>
                  <c:pt idx="8">
                    <c:v>72.396330000000006</c:v>
                  </c:pt>
                  <c:pt idx="9">
                    <c:v>134.4349</c:v>
                  </c:pt>
                  <c:pt idx="10">
                    <c:v>114.18810000000001</c:v>
                  </c:pt>
                  <c:pt idx="11">
                    <c:v>177.27070000000001</c:v>
                  </c:pt>
                </c:numCache>
              </c:numRef>
            </c:plus>
            <c:minus>
              <c:numRef>
                <c:f>'[1]Titration plate'!$B$25:$M$25</c:f>
                <c:numCache>
                  <c:formatCode>General</c:formatCode>
                  <c:ptCount val="12"/>
                  <c:pt idx="0">
                    <c:v>1161.605</c:v>
                  </c:pt>
                  <c:pt idx="1">
                    <c:v>48.184330000000003</c:v>
                  </c:pt>
                  <c:pt idx="2">
                    <c:v>56.992690000000003</c:v>
                  </c:pt>
                  <c:pt idx="3">
                    <c:v>20.2608</c:v>
                  </c:pt>
                  <c:pt idx="4">
                    <c:v>47.61477</c:v>
                  </c:pt>
                  <c:pt idx="5">
                    <c:v>105.3038</c:v>
                  </c:pt>
                  <c:pt idx="6">
                    <c:v>150.797</c:v>
                  </c:pt>
                  <c:pt idx="7">
                    <c:v>207.46770000000001</c:v>
                  </c:pt>
                  <c:pt idx="8">
                    <c:v>72.396330000000006</c:v>
                  </c:pt>
                  <c:pt idx="9">
                    <c:v>134.4349</c:v>
                  </c:pt>
                  <c:pt idx="10">
                    <c:v>114.18810000000001</c:v>
                  </c:pt>
                  <c:pt idx="11">
                    <c:v>177.27070000000001</c:v>
                  </c:pt>
                </c:numCache>
              </c:numRef>
            </c:minus>
          </c:errBars>
          <c:cat>
            <c:numRef>
              <c:f>'[1]Titration plate'!$C$55:$N$55</c:f>
              <c:numCache>
                <c:formatCode>General</c:formatCode>
                <c:ptCount val="12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  <c:pt idx="6">
                  <c:v>128</c:v>
                </c:pt>
                <c:pt idx="7">
                  <c:v>256</c:v>
                </c:pt>
                <c:pt idx="8">
                  <c:v>512</c:v>
                </c:pt>
                <c:pt idx="9">
                  <c:v>1024</c:v>
                </c:pt>
                <c:pt idx="10">
                  <c:v>2048</c:v>
                </c:pt>
                <c:pt idx="11">
                  <c:v>4096</c:v>
                </c:pt>
              </c:numCache>
            </c:numRef>
          </c:cat>
          <c:val>
            <c:numRef>
              <c:f>'[1]Titration plate'!$B$19:$M$19</c:f>
              <c:numCache>
                <c:formatCode>General</c:formatCode>
                <c:ptCount val="12"/>
                <c:pt idx="0">
                  <c:v>9498</c:v>
                </c:pt>
                <c:pt idx="1">
                  <c:v>163.25</c:v>
                </c:pt>
                <c:pt idx="2">
                  <c:v>228.25</c:v>
                </c:pt>
                <c:pt idx="3">
                  <c:v>78</c:v>
                </c:pt>
                <c:pt idx="4">
                  <c:v>228.25</c:v>
                </c:pt>
                <c:pt idx="5">
                  <c:v>218.25</c:v>
                </c:pt>
                <c:pt idx="6">
                  <c:v>276.25</c:v>
                </c:pt>
                <c:pt idx="7">
                  <c:v>600.25</c:v>
                </c:pt>
                <c:pt idx="8">
                  <c:v>402.25</c:v>
                </c:pt>
                <c:pt idx="9">
                  <c:v>593.5</c:v>
                </c:pt>
                <c:pt idx="10">
                  <c:v>689</c:v>
                </c:pt>
                <c:pt idx="11">
                  <c:v>699.25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540544"/>
        <c:axId val="116542464"/>
      </c:barChart>
      <c:catAx>
        <c:axId val="116540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Fold dilution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6542464"/>
        <c:crosses val="autoZero"/>
        <c:auto val="1"/>
        <c:lblAlgn val="ctr"/>
        <c:lblOffset val="100"/>
        <c:noMultiLvlLbl val="0"/>
      </c:catAx>
      <c:valAx>
        <c:axId val="1165424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NS5A</a:t>
                </a:r>
                <a:r>
                  <a:rPr lang="en-GB" baseline="0"/>
                  <a:t> +ve cells/ well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65405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raw NS5A +ve cells/ well</c:v>
          </c:tx>
          <c:invertIfNegative val="0"/>
          <c:errBars>
            <c:errBarType val="both"/>
            <c:errValType val="cust"/>
            <c:noEndCap val="0"/>
            <c:plus>
              <c:numRef>
                <c:f>'[1]Titration plate'!$C$58:$N$58</c:f>
                <c:numCache>
                  <c:formatCode>General</c:formatCode>
                  <c:ptCount val="12"/>
                  <c:pt idx="0">
                    <c:v>2989.2719999999999</c:v>
                  </c:pt>
                  <c:pt idx="1">
                    <c:v>572.06939999999997</c:v>
                  </c:pt>
                  <c:pt idx="2">
                    <c:v>533.37639999999999</c:v>
                  </c:pt>
                  <c:pt idx="3">
                    <c:v>181.30709999999999</c:v>
                  </c:pt>
                  <c:pt idx="4">
                    <c:v>60.693219999999997</c:v>
                  </c:pt>
                  <c:pt idx="5">
                    <c:v>60.092120000000001</c:v>
                  </c:pt>
                  <c:pt idx="6">
                    <c:v>16.670210000000001</c:v>
                  </c:pt>
                  <c:pt idx="7">
                    <c:v>98.684160000000006</c:v>
                  </c:pt>
                  <c:pt idx="8">
                    <c:v>103.42740000000001</c:v>
                  </c:pt>
                  <c:pt idx="9">
                    <c:v>177.68629999999999</c:v>
                  </c:pt>
                  <c:pt idx="10">
                    <c:v>308.83120000000002</c:v>
                  </c:pt>
                  <c:pt idx="11">
                    <c:v>390.30360000000002</c:v>
                  </c:pt>
                </c:numCache>
              </c:numRef>
            </c:plus>
            <c:minus>
              <c:numRef>
                <c:f>'[1]Titration plate'!$C$58:$N$58</c:f>
                <c:numCache>
                  <c:formatCode>General</c:formatCode>
                  <c:ptCount val="12"/>
                  <c:pt idx="0">
                    <c:v>2989.2719999999999</c:v>
                  </c:pt>
                  <c:pt idx="1">
                    <c:v>572.06939999999997</c:v>
                  </c:pt>
                  <c:pt idx="2">
                    <c:v>533.37639999999999</c:v>
                  </c:pt>
                  <c:pt idx="3">
                    <c:v>181.30709999999999</c:v>
                  </c:pt>
                  <c:pt idx="4">
                    <c:v>60.693219999999997</c:v>
                  </c:pt>
                  <c:pt idx="5">
                    <c:v>60.092120000000001</c:v>
                  </c:pt>
                  <c:pt idx="6">
                    <c:v>16.670210000000001</c:v>
                  </c:pt>
                  <c:pt idx="7">
                    <c:v>98.684160000000006</c:v>
                  </c:pt>
                  <c:pt idx="8">
                    <c:v>103.42740000000001</c:v>
                  </c:pt>
                  <c:pt idx="9">
                    <c:v>177.68629999999999</c:v>
                  </c:pt>
                  <c:pt idx="10">
                    <c:v>308.83120000000002</c:v>
                  </c:pt>
                  <c:pt idx="11">
                    <c:v>390.30360000000002</c:v>
                  </c:pt>
                </c:numCache>
              </c:numRef>
            </c:minus>
          </c:errBars>
          <c:cat>
            <c:numRef>
              <c:f>'[1]Titration plate'!$C$55:$N$55</c:f>
              <c:numCache>
                <c:formatCode>General</c:formatCode>
                <c:ptCount val="12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  <c:pt idx="6">
                  <c:v>128</c:v>
                </c:pt>
                <c:pt idx="7">
                  <c:v>256</c:v>
                </c:pt>
                <c:pt idx="8">
                  <c:v>512</c:v>
                </c:pt>
                <c:pt idx="9">
                  <c:v>1024</c:v>
                </c:pt>
                <c:pt idx="10">
                  <c:v>2048</c:v>
                </c:pt>
                <c:pt idx="11">
                  <c:v>4096</c:v>
                </c:pt>
              </c:numCache>
            </c:numRef>
          </c:cat>
          <c:val>
            <c:numRef>
              <c:f>'[1]Titration plate'!$C$56:$N$56</c:f>
              <c:numCache>
                <c:formatCode>General</c:formatCode>
                <c:ptCount val="12"/>
                <c:pt idx="0">
                  <c:v>9419.5</c:v>
                </c:pt>
                <c:pt idx="1">
                  <c:v>7893.75</c:v>
                </c:pt>
                <c:pt idx="2">
                  <c:v>4494.5</c:v>
                </c:pt>
                <c:pt idx="3">
                  <c:v>2767.5</c:v>
                </c:pt>
                <c:pt idx="4">
                  <c:v>1416</c:v>
                </c:pt>
                <c:pt idx="5">
                  <c:v>893.75</c:v>
                </c:pt>
                <c:pt idx="6">
                  <c:v>531.75</c:v>
                </c:pt>
                <c:pt idx="7">
                  <c:v>685.75</c:v>
                </c:pt>
                <c:pt idx="8">
                  <c:v>634.25</c:v>
                </c:pt>
                <c:pt idx="9">
                  <c:v>699.5</c:v>
                </c:pt>
                <c:pt idx="10">
                  <c:v>1115.75</c:v>
                </c:pt>
                <c:pt idx="11">
                  <c:v>1330.5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594560"/>
        <c:axId val="116609024"/>
      </c:barChart>
      <c:lineChart>
        <c:grouping val="standard"/>
        <c:varyColors val="0"/>
        <c:ser>
          <c:idx val="1"/>
          <c:order val="1"/>
          <c:tx>
            <c:v>Titre (NS5A +ve cells/ ml)</c:v>
          </c:tx>
          <c:val>
            <c:numRef>
              <c:f>'[1]Titration plate'!$C$62:$N$62</c:f>
              <c:numCache>
                <c:formatCode>General</c:formatCode>
                <c:ptCount val="12"/>
                <c:pt idx="0">
                  <c:v>18839</c:v>
                </c:pt>
                <c:pt idx="1">
                  <c:v>31575</c:v>
                </c:pt>
                <c:pt idx="2">
                  <c:v>35956</c:v>
                </c:pt>
                <c:pt idx="3">
                  <c:v>44280</c:v>
                </c:pt>
                <c:pt idx="4">
                  <c:v>45312</c:v>
                </c:pt>
                <c:pt idx="5">
                  <c:v>57200</c:v>
                </c:pt>
                <c:pt idx="6">
                  <c:v>68064</c:v>
                </c:pt>
                <c:pt idx="7">
                  <c:v>175552</c:v>
                </c:pt>
                <c:pt idx="8">
                  <c:v>324736</c:v>
                </c:pt>
                <c:pt idx="9">
                  <c:v>716288</c:v>
                </c:pt>
                <c:pt idx="10">
                  <c:v>2285056</c:v>
                </c:pt>
                <c:pt idx="11">
                  <c:v>5449728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613120"/>
        <c:axId val="116610944"/>
      </c:lineChart>
      <c:catAx>
        <c:axId val="11659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Fold</a:t>
                </a:r>
                <a:r>
                  <a:rPr lang="en-GB" baseline="0"/>
                  <a:t> dilution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6609024"/>
        <c:crosses val="autoZero"/>
        <c:auto val="1"/>
        <c:lblAlgn val="ctr"/>
        <c:lblOffset val="100"/>
        <c:noMultiLvlLbl val="0"/>
      </c:catAx>
      <c:valAx>
        <c:axId val="1166090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NS5A</a:t>
                </a:r>
                <a:r>
                  <a:rPr lang="en-GB" baseline="0"/>
                  <a:t> +ve cells/ well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6594560"/>
        <c:crosses val="autoZero"/>
        <c:crossBetween val="between"/>
      </c:valAx>
      <c:valAx>
        <c:axId val="116610944"/>
        <c:scaling>
          <c:logBase val="10"/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Titre</a:t>
                </a:r>
              </a:p>
            </c:rich>
          </c:tx>
          <c:layout/>
          <c:overlay val="0"/>
        </c:title>
        <c:numFmt formatCode="0.00E+00" sourceLinked="0"/>
        <c:majorTickMark val="out"/>
        <c:minorTickMark val="none"/>
        <c:tickLblPos val="nextTo"/>
        <c:crossAx val="116613120"/>
        <c:crosses val="max"/>
        <c:crossBetween val="between"/>
      </c:valAx>
      <c:catAx>
        <c:axId val="116613120"/>
        <c:scaling>
          <c:orientation val="minMax"/>
        </c:scaling>
        <c:delete val="1"/>
        <c:axPos val="b"/>
        <c:majorTickMark val="out"/>
        <c:minorTickMark val="none"/>
        <c:tickLblPos val="nextTo"/>
        <c:crossAx val="116610944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'[1]JFH 1in4 drug plate'!$D$121:$F$121</c:f>
                <c:numCache>
                  <c:formatCode>General</c:formatCode>
                  <c:ptCount val="3"/>
                  <c:pt idx="0">
                    <c:v>143.70577994804589</c:v>
                  </c:pt>
                  <c:pt idx="1">
                    <c:v>293.73719999999997</c:v>
                  </c:pt>
                  <c:pt idx="2">
                    <c:v>144.7748</c:v>
                  </c:pt>
                </c:numCache>
              </c:numRef>
            </c:plus>
            <c:minus>
              <c:numRef>
                <c:f>'[1]JFH 1in4 drug plate'!$D$121:$F$121</c:f>
                <c:numCache>
                  <c:formatCode>General</c:formatCode>
                  <c:ptCount val="3"/>
                  <c:pt idx="0">
                    <c:v>143.70577994804589</c:v>
                  </c:pt>
                  <c:pt idx="1">
                    <c:v>293.73719999999997</c:v>
                  </c:pt>
                  <c:pt idx="2">
                    <c:v>144.7748</c:v>
                  </c:pt>
                </c:numCache>
              </c:numRef>
            </c:minus>
          </c:errBars>
          <c:cat>
            <c:strRef>
              <c:f>'[1]JFH 1in4 drug plate'!$D$124:$D$126</c:f>
              <c:strCache>
                <c:ptCount val="3"/>
                <c:pt idx="0">
                  <c:v>untreated</c:v>
                </c:pt>
                <c:pt idx="1">
                  <c:v>LDS21.8
(500 nM)</c:v>
                </c:pt>
                <c:pt idx="2">
                  <c:v>LDS21.9
(500 nM)</c:v>
                </c:pt>
              </c:strCache>
            </c:strRef>
          </c:cat>
          <c:val>
            <c:numRef>
              <c:f>'[1]JFH 1in4 drug plate'!$D$120:$F$120</c:f>
              <c:numCache>
                <c:formatCode>General</c:formatCode>
                <c:ptCount val="3"/>
                <c:pt idx="0">
                  <c:v>4133.6071428571431</c:v>
                </c:pt>
                <c:pt idx="1">
                  <c:v>3371.75</c:v>
                </c:pt>
                <c:pt idx="2">
                  <c:v>3419.5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055872"/>
        <c:axId val="117057408"/>
      </c:barChart>
      <c:catAx>
        <c:axId val="117055872"/>
        <c:scaling>
          <c:orientation val="minMax"/>
        </c:scaling>
        <c:delete val="0"/>
        <c:axPos val="b"/>
        <c:majorTickMark val="out"/>
        <c:minorTickMark val="none"/>
        <c:tickLblPos val="nextTo"/>
        <c:crossAx val="117057408"/>
        <c:crosses val="autoZero"/>
        <c:auto val="1"/>
        <c:lblAlgn val="ctr"/>
        <c:lblOffset val="100"/>
        <c:noMultiLvlLbl val="0"/>
      </c:catAx>
      <c:valAx>
        <c:axId val="1170574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NS5A</a:t>
                </a:r>
                <a:r>
                  <a:rPr lang="en-GB" baseline="0"/>
                  <a:t> +ve cells/ well</a:t>
                </a:r>
                <a:endParaRPr lang="en-GB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0558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333376</xdr:colOff>
      <xdr:row>31</xdr:row>
      <xdr:rowOff>66675</xdr:rowOff>
    </xdr:from>
    <xdr:to>
      <xdr:col>12</xdr:col>
      <xdr:colOff>76200</xdr:colOff>
      <xdr:row>52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552450</xdr:colOff>
      <xdr:row>69</xdr:row>
      <xdr:rowOff>95250</xdr:rowOff>
    </xdr:from>
    <xdr:to>
      <xdr:col>12</xdr:col>
      <xdr:colOff>542925</xdr:colOff>
      <xdr:row>93</xdr:row>
      <xdr:rowOff>57150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352425</xdr:colOff>
      <xdr:row>123</xdr:row>
      <xdr:rowOff>123825</xdr:rowOff>
    </xdr:from>
    <xdr:to>
      <xdr:col>12</xdr:col>
      <xdr:colOff>47625</xdr:colOff>
      <xdr:row>138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76200</xdr:colOff>
      <xdr:row>15</xdr:row>
      <xdr:rowOff>38100</xdr:rowOff>
    </xdr:from>
    <xdr:to>
      <xdr:col>14</xdr:col>
      <xdr:colOff>342900</xdr:colOff>
      <xdr:row>19</xdr:row>
      <xdr:rowOff>133350</xdr:rowOff>
    </xdr:to>
    <xdr:sp macro="" textlink="">
      <xdr:nvSpPr>
        <xdr:cNvPr id="3" name="Right Triangle 2"/>
        <xdr:cNvSpPr/>
      </xdr:nvSpPr>
      <xdr:spPr>
        <a:xfrm rot="16200000" flipV="1">
          <a:off x="8372475" y="2543175"/>
          <a:ext cx="742950" cy="266700"/>
        </a:xfrm>
        <a:prstGeom prst="rt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76200</xdr:colOff>
      <xdr:row>15</xdr:row>
      <xdr:rowOff>38100</xdr:rowOff>
    </xdr:from>
    <xdr:to>
      <xdr:col>14</xdr:col>
      <xdr:colOff>342900</xdr:colOff>
      <xdr:row>19</xdr:row>
      <xdr:rowOff>133350</xdr:rowOff>
    </xdr:to>
    <xdr:sp macro="" textlink="">
      <xdr:nvSpPr>
        <xdr:cNvPr id="5" name="Right Triangle 4"/>
        <xdr:cNvSpPr/>
      </xdr:nvSpPr>
      <xdr:spPr>
        <a:xfrm rot="16200000" flipV="1">
          <a:off x="8315325" y="3190875"/>
          <a:ext cx="857250" cy="266700"/>
        </a:xfrm>
        <a:prstGeom prst="rt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xperiment%202%20data%20anlysis%20231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ration plate"/>
      <sheetName val="JFH 1in4 drug plate"/>
      <sheetName val="JFH1 1in8 drug plate"/>
    </sheetNames>
    <sheetDataSet>
      <sheetData sheetId="0">
        <row r="15">
          <cell r="B15">
            <v>2835.75</v>
          </cell>
          <cell r="C15">
            <v>118.75</v>
          </cell>
          <cell r="D15">
            <v>368</v>
          </cell>
          <cell r="E15">
            <v>119</v>
          </cell>
          <cell r="F15">
            <v>341</v>
          </cell>
          <cell r="G15">
            <v>446.75</v>
          </cell>
          <cell r="H15">
            <v>590.25</v>
          </cell>
          <cell r="I15">
            <v>880</v>
          </cell>
          <cell r="J15">
            <v>1125.75</v>
          </cell>
          <cell r="K15">
            <v>1255.5</v>
          </cell>
          <cell r="L15">
            <v>1504.5</v>
          </cell>
          <cell r="M15">
            <v>1641.25</v>
          </cell>
        </row>
        <row r="18">
          <cell r="B18">
            <v>9419.5</v>
          </cell>
          <cell r="C18">
            <v>7893.75</v>
          </cell>
          <cell r="D18">
            <v>4494.5</v>
          </cell>
          <cell r="E18">
            <v>2767.5</v>
          </cell>
          <cell r="F18">
            <v>1416</v>
          </cell>
          <cell r="G18">
            <v>893.75</v>
          </cell>
          <cell r="H18">
            <v>531.75</v>
          </cell>
          <cell r="I18">
            <v>685.75</v>
          </cell>
          <cell r="J18">
            <v>634.25</v>
          </cell>
          <cell r="K18">
            <v>699.5</v>
          </cell>
          <cell r="L18">
            <v>1115.75</v>
          </cell>
          <cell r="M18">
            <v>1330.5</v>
          </cell>
        </row>
        <row r="19">
          <cell r="B19">
            <v>9498</v>
          </cell>
          <cell r="C19">
            <v>163.25</v>
          </cell>
          <cell r="D19">
            <v>228.25</v>
          </cell>
          <cell r="E19">
            <v>78</v>
          </cell>
          <cell r="F19">
            <v>228.25</v>
          </cell>
          <cell r="G19">
            <v>218.25</v>
          </cell>
          <cell r="H19">
            <v>276.25</v>
          </cell>
          <cell r="I19">
            <v>600.25</v>
          </cell>
          <cell r="J19">
            <v>402.25</v>
          </cell>
          <cell r="K19">
            <v>593.5</v>
          </cell>
          <cell r="L19">
            <v>689</v>
          </cell>
          <cell r="M19">
            <v>699.25</v>
          </cell>
        </row>
        <row r="25">
          <cell r="B25">
            <v>1161.605</v>
          </cell>
          <cell r="C25">
            <v>48.184330000000003</v>
          </cell>
          <cell r="D25">
            <v>56.992690000000003</v>
          </cell>
          <cell r="E25">
            <v>20.2608</v>
          </cell>
          <cell r="F25">
            <v>47.61477</v>
          </cell>
          <cell r="G25">
            <v>105.3038</v>
          </cell>
          <cell r="H25">
            <v>150.797</v>
          </cell>
          <cell r="I25">
            <v>207.46770000000001</v>
          </cell>
          <cell r="J25">
            <v>72.396330000000006</v>
          </cell>
          <cell r="K25">
            <v>134.4349</v>
          </cell>
          <cell r="L25">
            <v>114.18810000000001</v>
          </cell>
          <cell r="M25">
            <v>177.27070000000001</v>
          </cell>
        </row>
        <row r="28">
          <cell r="B28">
            <v>2989.2719999999999</v>
          </cell>
          <cell r="C28">
            <v>572.06939999999997</v>
          </cell>
          <cell r="D28">
            <v>533.37639999999999</v>
          </cell>
          <cell r="E28">
            <v>181.30709999999999</v>
          </cell>
          <cell r="F28">
            <v>60.693219999999997</v>
          </cell>
          <cell r="G28">
            <v>60.092120000000001</v>
          </cell>
          <cell r="H28">
            <v>16.670210000000001</v>
          </cell>
          <cell r="I28">
            <v>98.684160000000006</v>
          </cell>
          <cell r="J28">
            <v>103.42740000000001</v>
          </cell>
          <cell r="K28">
            <v>177.68629999999999</v>
          </cell>
          <cell r="L28">
            <v>308.83120000000002</v>
          </cell>
          <cell r="M28">
            <v>390.30360000000002</v>
          </cell>
        </row>
        <row r="29">
          <cell r="B29">
            <v>1341.961</v>
          </cell>
          <cell r="C29">
            <v>26.06842</v>
          </cell>
          <cell r="D29">
            <v>60.220950000000002</v>
          </cell>
          <cell r="E29">
            <v>15.033300000000001</v>
          </cell>
          <cell r="F29">
            <v>41.427390000000003</v>
          </cell>
          <cell r="G29">
            <v>37.397359999999999</v>
          </cell>
          <cell r="H29">
            <v>106.14409999999999</v>
          </cell>
          <cell r="I29">
            <v>132.1447</v>
          </cell>
          <cell r="J29">
            <v>145.74080000000001</v>
          </cell>
          <cell r="K29">
            <v>186.6054</v>
          </cell>
          <cell r="L29">
            <v>237.7022</v>
          </cell>
          <cell r="M29">
            <v>189.45509999999999</v>
          </cell>
        </row>
        <row r="55">
          <cell r="C55">
            <v>2</v>
          </cell>
          <cell r="D55">
            <v>4</v>
          </cell>
          <cell r="E55">
            <v>8</v>
          </cell>
          <cell r="F55">
            <v>16</v>
          </cell>
          <cell r="G55">
            <v>32</v>
          </cell>
          <cell r="H55">
            <v>64</v>
          </cell>
          <cell r="I55">
            <v>128</v>
          </cell>
          <cell r="J55">
            <v>256</v>
          </cell>
          <cell r="K55">
            <v>512</v>
          </cell>
          <cell r="L55">
            <v>1024</v>
          </cell>
          <cell r="M55">
            <v>2048</v>
          </cell>
          <cell r="N55">
            <v>4096</v>
          </cell>
        </row>
        <row r="56">
          <cell r="C56">
            <v>9419.5</v>
          </cell>
          <cell r="D56">
            <v>7893.75</v>
          </cell>
          <cell r="E56">
            <v>4494.5</v>
          </cell>
          <cell r="F56">
            <v>2767.5</v>
          </cell>
          <cell r="G56">
            <v>1416</v>
          </cell>
          <cell r="H56">
            <v>893.75</v>
          </cell>
          <cell r="I56">
            <v>531.75</v>
          </cell>
          <cell r="J56">
            <v>685.75</v>
          </cell>
          <cell r="K56">
            <v>634.25</v>
          </cell>
          <cell r="L56">
            <v>699.5</v>
          </cell>
          <cell r="M56">
            <v>1115.75</v>
          </cell>
          <cell r="N56">
            <v>1330.5</v>
          </cell>
        </row>
        <row r="58">
          <cell r="C58">
            <v>2989.2719999999999</v>
          </cell>
          <cell r="D58">
            <v>572.06939999999997</v>
          </cell>
          <cell r="E58">
            <v>533.37639999999999</v>
          </cell>
          <cell r="F58">
            <v>181.30709999999999</v>
          </cell>
          <cell r="G58">
            <v>60.693219999999997</v>
          </cell>
          <cell r="H58">
            <v>60.092120000000001</v>
          </cell>
          <cell r="I58">
            <v>16.670210000000001</v>
          </cell>
          <cell r="J58">
            <v>98.684160000000006</v>
          </cell>
          <cell r="K58">
            <v>103.42740000000001</v>
          </cell>
          <cell r="L58">
            <v>177.68629999999999</v>
          </cell>
          <cell r="M58">
            <v>308.83120000000002</v>
          </cell>
          <cell r="N58">
            <v>390.30360000000002</v>
          </cell>
        </row>
        <row r="62">
          <cell r="C62">
            <v>18839</v>
          </cell>
          <cell r="D62">
            <v>31575</v>
          </cell>
          <cell r="E62">
            <v>35956</v>
          </cell>
          <cell r="F62">
            <v>44280</v>
          </cell>
          <cell r="G62">
            <v>45312</v>
          </cell>
          <cell r="H62">
            <v>57200</v>
          </cell>
          <cell r="I62">
            <v>68064</v>
          </cell>
          <cell r="J62">
            <v>175552</v>
          </cell>
          <cell r="K62">
            <v>324736</v>
          </cell>
          <cell r="L62">
            <v>716288</v>
          </cell>
          <cell r="M62">
            <v>2285056</v>
          </cell>
          <cell r="N62">
            <v>5449728</v>
          </cell>
        </row>
      </sheetData>
      <sheetData sheetId="1">
        <row r="120">
          <cell r="D120">
            <v>4133.6071428571431</v>
          </cell>
          <cell r="E120">
            <v>3371.75</v>
          </cell>
          <cell r="F120">
            <v>3419.5</v>
          </cell>
        </row>
        <row r="121">
          <cell r="D121">
            <v>143.70577994804589</v>
          </cell>
          <cell r="E121">
            <v>293.73719999999997</v>
          </cell>
          <cell r="F121">
            <v>144.7748</v>
          </cell>
        </row>
        <row r="124">
          <cell r="D124" t="str">
            <v>untreated</v>
          </cell>
        </row>
        <row r="125">
          <cell r="D125" t="str">
            <v>LDS21.8
(500 nM)</v>
          </cell>
        </row>
        <row r="126">
          <cell r="D126" t="str">
            <v>LDS21.9
(500 nM)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69"/>
  <sheetViews>
    <sheetView workbookViewId="0">
      <selection activeCell="M10" sqref="M10:M11"/>
    </sheetView>
  </sheetViews>
  <sheetFormatPr defaultRowHeight="15" x14ac:dyDescent="0.25"/>
  <cols>
    <col min="2" max="2" width="10.7109375" bestFit="1" customWidth="1"/>
  </cols>
  <sheetData>
    <row r="2" spans="1:29" x14ac:dyDescent="0.25">
      <c r="B2" s="12" t="s">
        <v>24</v>
      </c>
    </row>
    <row r="3" spans="1:29" x14ac:dyDescent="0.25">
      <c r="A3" s="12" t="s">
        <v>0</v>
      </c>
      <c r="B3" t="s">
        <v>61</v>
      </c>
    </row>
    <row r="4" spans="1:29" x14ac:dyDescent="0.25">
      <c r="B4" t="s">
        <v>25</v>
      </c>
      <c r="R4" t="s">
        <v>18</v>
      </c>
    </row>
    <row r="5" spans="1:29" x14ac:dyDescent="0.25"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29" x14ac:dyDescent="0.25">
      <c r="A6" s="12" t="s">
        <v>1</v>
      </c>
      <c r="B6" s="12" t="s">
        <v>47</v>
      </c>
      <c r="C6" t="s">
        <v>175</v>
      </c>
      <c r="R6" s="2"/>
      <c r="S6" s="10" t="s">
        <v>2</v>
      </c>
      <c r="T6" s="10" t="s">
        <v>3</v>
      </c>
      <c r="U6" s="11" t="s">
        <v>4</v>
      </c>
      <c r="V6" s="11" t="s">
        <v>5</v>
      </c>
      <c r="W6" s="11" t="s">
        <v>15</v>
      </c>
      <c r="X6" s="2"/>
      <c r="Y6" s="2"/>
      <c r="Z6" s="2"/>
      <c r="AA6" s="2"/>
      <c r="AB6" s="2"/>
      <c r="AC6" s="2"/>
    </row>
    <row r="7" spans="1:29" x14ac:dyDescent="0.25">
      <c r="A7" s="12"/>
      <c r="B7" s="15">
        <v>41929</v>
      </c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</row>
    <row r="8" spans="1:29" x14ac:dyDescent="0.25">
      <c r="G8" t="s">
        <v>11</v>
      </c>
      <c r="J8" t="s">
        <v>10</v>
      </c>
      <c r="L8" t="s">
        <v>12</v>
      </c>
      <c r="R8" s="2"/>
      <c r="T8" s="2"/>
      <c r="U8" s="2"/>
      <c r="V8" s="2"/>
      <c r="W8" s="2"/>
      <c r="X8" s="2"/>
      <c r="Y8" s="2"/>
      <c r="Z8" s="2"/>
      <c r="AA8" s="2"/>
      <c r="AB8" s="2"/>
      <c r="AC8" s="2"/>
    </row>
    <row r="9" spans="1:29" x14ac:dyDescent="0.25">
      <c r="C9" t="s">
        <v>2</v>
      </c>
      <c r="D9" t="s">
        <v>6</v>
      </c>
      <c r="E9" s="21" t="s">
        <v>7</v>
      </c>
      <c r="G9">
        <v>16</v>
      </c>
      <c r="J9" s="7">
        <f>(4*10^6)/G9</f>
        <v>250000</v>
      </c>
      <c r="L9" s="7">
        <f>J9/10</f>
        <v>25000</v>
      </c>
      <c r="N9" s="1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1:29" x14ac:dyDescent="0.25">
      <c r="C10" t="s">
        <v>3</v>
      </c>
      <c r="D10" t="s">
        <v>8</v>
      </c>
      <c r="E10" s="21" t="s">
        <v>7</v>
      </c>
      <c r="G10" s="1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29" x14ac:dyDescent="0.25">
      <c r="C11" t="s">
        <v>4</v>
      </c>
      <c r="D11" t="s">
        <v>6</v>
      </c>
      <c r="E11" s="22" t="s">
        <v>9</v>
      </c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1:29" x14ac:dyDescent="0.25">
      <c r="C12" t="s">
        <v>5</v>
      </c>
      <c r="D12" t="s">
        <v>8</v>
      </c>
      <c r="E12" s="22" t="s">
        <v>9</v>
      </c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</row>
    <row r="13" spans="1:29" x14ac:dyDescent="0.25">
      <c r="C13" t="s">
        <v>15</v>
      </c>
      <c r="D13" t="s">
        <v>16</v>
      </c>
      <c r="E13" s="22" t="s">
        <v>9</v>
      </c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</row>
    <row r="16" spans="1:29" x14ac:dyDescent="0.25">
      <c r="C16" t="s">
        <v>13</v>
      </c>
      <c r="R16" t="s">
        <v>30</v>
      </c>
    </row>
    <row r="17" spans="1:30" x14ac:dyDescent="0.25">
      <c r="C17" t="s">
        <v>14</v>
      </c>
    </row>
    <row r="18" spans="1:30" x14ac:dyDescent="0.25">
      <c r="R18" t="s">
        <v>28</v>
      </c>
    </row>
    <row r="19" spans="1:30" x14ac:dyDescent="0.25">
      <c r="P19" t="s">
        <v>29</v>
      </c>
      <c r="R19">
        <v>2</v>
      </c>
      <c r="S19">
        <f>R19*2</f>
        <v>4</v>
      </c>
      <c r="T19">
        <f>S19*2</f>
        <v>8</v>
      </c>
      <c r="U19">
        <f t="shared" ref="U19:AC19" si="0">T19*2</f>
        <v>16</v>
      </c>
      <c r="V19">
        <f t="shared" si="0"/>
        <v>32</v>
      </c>
      <c r="W19">
        <f t="shared" si="0"/>
        <v>64</v>
      </c>
      <c r="X19">
        <f t="shared" si="0"/>
        <v>128</v>
      </c>
      <c r="Y19">
        <f t="shared" si="0"/>
        <v>256</v>
      </c>
      <c r="Z19">
        <f t="shared" si="0"/>
        <v>512</v>
      </c>
      <c r="AA19">
        <f t="shared" si="0"/>
        <v>1024</v>
      </c>
      <c r="AB19">
        <f t="shared" si="0"/>
        <v>2048</v>
      </c>
      <c r="AC19">
        <f t="shared" si="0"/>
        <v>4096</v>
      </c>
    </row>
    <row r="20" spans="1:30" x14ac:dyDescent="0.25">
      <c r="A20" s="12" t="s">
        <v>17</v>
      </c>
      <c r="B20" s="12" t="s">
        <v>48</v>
      </c>
      <c r="C20" t="s">
        <v>27</v>
      </c>
      <c r="H20" t="s">
        <v>20</v>
      </c>
      <c r="K20" t="s">
        <v>23</v>
      </c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</row>
    <row r="21" spans="1:30" x14ac:dyDescent="0.25">
      <c r="A21" s="12"/>
      <c r="B21" s="15">
        <v>41932</v>
      </c>
      <c r="C21" t="s">
        <v>19</v>
      </c>
      <c r="H21" s="7">
        <f>K21*10</f>
        <v>80000</v>
      </c>
      <c r="K21" s="7">
        <f>8*10^3</f>
        <v>8000</v>
      </c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</row>
    <row r="22" spans="1:30" x14ac:dyDescent="0.25">
      <c r="Q22" t="s">
        <v>15</v>
      </c>
      <c r="R22" s="11" t="s">
        <v>9</v>
      </c>
      <c r="S22" s="11" t="s">
        <v>9</v>
      </c>
      <c r="T22" s="11" t="s">
        <v>9</v>
      </c>
      <c r="U22" s="11" t="s">
        <v>9</v>
      </c>
      <c r="V22" s="11" t="s">
        <v>9</v>
      </c>
      <c r="W22" s="11" t="s">
        <v>9</v>
      </c>
      <c r="X22" s="11" t="s">
        <v>9</v>
      </c>
      <c r="Y22" s="11" t="s">
        <v>9</v>
      </c>
      <c r="Z22" s="11" t="s">
        <v>9</v>
      </c>
      <c r="AA22" s="11" t="s">
        <v>9</v>
      </c>
      <c r="AB22" s="11" t="s">
        <v>9</v>
      </c>
      <c r="AC22" s="11" t="s">
        <v>9</v>
      </c>
    </row>
    <row r="23" spans="1:30" x14ac:dyDescent="0.25">
      <c r="C23" t="s">
        <v>26</v>
      </c>
      <c r="Q23" t="s">
        <v>5</v>
      </c>
      <c r="R23" s="11" t="s">
        <v>9</v>
      </c>
      <c r="S23" s="11" t="s">
        <v>9</v>
      </c>
      <c r="T23" s="11" t="s">
        <v>9</v>
      </c>
      <c r="U23" s="11" t="s">
        <v>9</v>
      </c>
      <c r="V23" s="11" t="s">
        <v>9</v>
      </c>
      <c r="W23" s="11" t="s">
        <v>9</v>
      </c>
      <c r="X23" s="11" t="s">
        <v>9</v>
      </c>
      <c r="Y23" s="11" t="s">
        <v>9</v>
      </c>
      <c r="Z23" s="11" t="s">
        <v>9</v>
      </c>
      <c r="AA23" s="11" t="s">
        <v>9</v>
      </c>
      <c r="AB23" s="11" t="s">
        <v>9</v>
      </c>
      <c r="AC23" s="11" t="s">
        <v>9</v>
      </c>
    </row>
    <row r="24" spans="1:30" x14ac:dyDescent="0.25">
      <c r="Q24" t="s">
        <v>4</v>
      </c>
      <c r="R24" s="11" t="s">
        <v>9</v>
      </c>
      <c r="S24" s="11" t="s">
        <v>9</v>
      </c>
      <c r="T24" s="11" t="s">
        <v>9</v>
      </c>
      <c r="U24" s="11" t="s">
        <v>9</v>
      </c>
      <c r="V24" s="11" t="s">
        <v>9</v>
      </c>
      <c r="W24" s="11" t="s">
        <v>9</v>
      </c>
      <c r="X24" s="11" t="s">
        <v>9</v>
      </c>
      <c r="Y24" s="11" t="s">
        <v>9</v>
      </c>
      <c r="Z24" s="11" t="s">
        <v>9</v>
      </c>
      <c r="AA24" s="11" t="s">
        <v>9</v>
      </c>
      <c r="AB24" s="11" t="s">
        <v>9</v>
      </c>
      <c r="AC24" s="11" t="s">
        <v>9</v>
      </c>
    </row>
    <row r="25" spans="1:30" x14ac:dyDescent="0.25">
      <c r="C25" t="s">
        <v>50</v>
      </c>
      <c r="Q25" t="s">
        <v>3</v>
      </c>
      <c r="R25" s="10" t="s">
        <v>7</v>
      </c>
      <c r="S25" s="10" t="s">
        <v>7</v>
      </c>
      <c r="T25" s="10" t="s">
        <v>7</v>
      </c>
      <c r="U25" s="10" t="s">
        <v>7</v>
      </c>
      <c r="V25" s="10" t="s">
        <v>7</v>
      </c>
      <c r="W25" s="10" t="s">
        <v>7</v>
      </c>
      <c r="X25" s="10" t="s">
        <v>7</v>
      </c>
      <c r="Y25" s="10" t="s">
        <v>7</v>
      </c>
      <c r="Z25" s="10" t="s">
        <v>7</v>
      </c>
      <c r="AA25" s="10" t="s">
        <v>7</v>
      </c>
      <c r="AB25" s="10" t="s">
        <v>7</v>
      </c>
      <c r="AC25" s="10" t="s">
        <v>7</v>
      </c>
      <c r="AD25" t="s">
        <v>84</v>
      </c>
    </row>
    <row r="26" spans="1:30" x14ac:dyDescent="0.25">
      <c r="C26" t="s">
        <v>51</v>
      </c>
      <c r="Q26" t="s">
        <v>2</v>
      </c>
      <c r="R26" s="10" t="s">
        <v>7</v>
      </c>
      <c r="S26" s="10" t="s">
        <v>7</v>
      </c>
      <c r="T26" s="10" t="s">
        <v>7</v>
      </c>
      <c r="U26" s="10" t="s">
        <v>7</v>
      </c>
      <c r="V26" s="10" t="s">
        <v>7</v>
      </c>
      <c r="W26" s="10" t="s">
        <v>7</v>
      </c>
      <c r="X26" s="10" t="s">
        <v>7</v>
      </c>
      <c r="Y26" s="10" t="s">
        <v>7</v>
      </c>
      <c r="Z26" s="10" t="s">
        <v>7</v>
      </c>
      <c r="AA26" s="10" t="s">
        <v>7</v>
      </c>
      <c r="AB26" s="10" t="s">
        <v>7</v>
      </c>
      <c r="AC26" s="10" t="s">
        <v>7</v>
      </c>
      <c r="AD26" t="s">
        <v>85</v>
      </c>
    </row>
    <row r="27" spans="1:30" x14ac:dyDescent="0.25">
      <c r="C27" t="s">
        <v>52</v>
      </c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</row>
    <row r="28" spans="1:30" x14ac:dyDescent="0.25"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</row>
    <row r="29" spans="1:30" x14ac:dyDescent="0.25">
      <c r="C29" t="s">
        <v>21</v>
      </c>
      <c r="AB29" s="8"/>
    </row>
    <row r="30" spans="1:30" x14ac:dyDescent="0.25">
      <c r="AB30" s="8"/>
      <c r="AC30" s="8"/>
      <c r="AD30" s="8"/>
    </row>
    <row r="31" spans="1:30" x14ac:dyDescent="0.25">
      <c r="C31" s="1"/>
      <c r="V31" s="8"/>
      <c r="AB31" s="8"/>
      <c r="AC31" s="8"/>
      <c r="AD31" s="8"/>
    </row>
    <row r="32" spans="1:30" x14ac:dyDescent="0.25">
      <c r="B32" s="12" t="s">
        <v>90</v>
      </c>
      <c r="C32" s="5"/>
      <c r="Q32" s="8"/>
      <c r="R32" s="8" t="s">
        <v>66</v>
      </c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</row>
    <row r="33" spans="1:30" x14ac:dyDescent="0.25">
      <c r="B33" t="s">
        <v>25</v>
      </c>
      <c r="Q33" s="8"/>
      <c r="R33" s="8" t="s">
        <v>65</v>
      </c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4" spans="1:30" x14ac:dyDescent="0.25">
      <c r="AB34" s="8"/>
      <c r="AC34" s="8"/>
      <c r="AD34" s="8"/>
    </row>
    <row r="35" spans="1:30" x14ac:dyDescent="0.25">
      <c r="A35" s="12" t="s">
        <v>1</v>
      </c>
      <c r="B35" s="12" t="s">
        <v>47</v>
      </c>
      <c r="C35" t="s">
        <v>31</v>
      </c>
      <c r="P35" s="6"/>
      <c r="R35" s="12" t="s">
        <v>34</v>
      </c>
      <c r="U35" s="8"/>
      <c r="V35" s="8"/>
      <c r="W35" s="8"/>
      <c r="X35" s="8"/>
      <c r="Y35" s="8"/>
      <c r="Z35" s="8"/>
      <c r="AA35" s="8"/>
      <c r="AB35" s="8"/>
      <c r="AC35" s="8"/>
      <c r="AD35" s="8"/>
    </row>
    <row r="36" spans="1:30" x14ac:dyDescent="0.25">
      <c r="A36" s="12"/>
      <c r="B36" s="15">
        <v>41929</v>
      </c>
      <c r="P36" s="6"/>
      <c r="R36" t="s">
        <v>35</v>
      </c>
      <c r="S36" t="s">
        <v>36</v>
      </c>
      <c r="U36" s="8"/>
      <c r="V36" s="8"/>
      <c r="W36" s="8"/>
      <c r="X36" s="8"/>
      <c r="Y36" s="8"/>
      <c r="AA36" s="8"/>
      <c r="AB36" s="8"/>
      <c r="AC36" s="8"/>
      <c r="AD36" s="8"/>
    </row>
    <row r="37" spans="1:30" x14ac:dyDescent="0.25">
      <c r="G37" t="s">
        <v>11</v>
      </c>
      <c r="J37" t="s">
        <v>10</v>
      </c>
      <c r="L37" t="s">
        <v>12</v>
      </c>
      <c r="P37" s="6"/>
      <c r="S37" s="13"/>
      <c r="T37" s="13"/>
      <c r="U37" s="2"/>
      <c r="V37" s="2"/>
      <c r="W37" s="2"/>
      <c r="X37" s="2"/>
      <c r="Y37" s="2"/>
      <c r="Z37" s="2"/>
      <c r="AA37" s="8"/>
      <c r="AB37" s="8"/>
      <c r="AC37" s="8"/>
      <c r="AD37" s="8"/>
    </row>
    <row r="38" spans="1:30" x14ac:dyDescent="0.25">
      <c r="C38" t="s">
        <v>46</v>
      </c>
      <c r="D38" t="s">
        <v>8</v>
      </c>
      <c r="E38" t="s">
        <v>32</v>
      </c>
      <c r="G38">
        <v>16</v>
      </c>
      <c r="J38" s="7">
        <f>(4*10^6)/G38</f>
        <v>250000</v>
      </c>
      <c r="L38" s="7">
        <f>J38/10</f>
        <v>25000</v>
      </c>
      <c r="P38" s="6"/>
      <c r="R38" t="s">
        <v>39</v>
      </c>
      <c r="S38" s="13">
        <v>10000</v>
      </c>
      <c r="T38" s="13">
        <v>1000</v>
      </c>
      <c r="U38" s="2">
        <v>100</v>
      </c>
      <c r="V38" s="2">
        <v>10</v>
      </c>
      <c r="W38" s="2">
        <v>1</v>
      </c>
      <c r="X38" s="2">
        <v>0.1</v>
      </c>
      <c r="Y38" s="2">
        <v>0.01</v>
      </c>
      <c r="Z38" s="2">
        <v>0</v>
      </c>
      <c r="AA38" s="8" t="s">
        <v>40</v>
      </c>
      <c r="AB38" s="8"/>
      <c r="AC38" s="8"/>
      <c r="AD38" s="8"/>
    </row>
    <row r="39" spans="1:30" x14ac:dyDescent="0.25">
      <c r="P39" s="6"/>
      <c r="R39" t="s">
        <v>39</v>
      </c>
      <c r="S39" s="13">
        <v>10000</v>
      </c>
      <c r="T39" s="13">
        <v>1000</v>
      </c>
      <c r="U39" s="2">
        <v>100</v>
      </c>
      <c r="V39" s="2">
        <v>10</v>
      </c>
      <c r="W39" s="2">
        <v>1</v>
      </c>
      <c r="X39" s="2">
        <v>0.1</v>
      </c>
      <c r="Y39" s="2">
        <v>0.01</v>
      </c>
      <c r="Z39" s="2">
        <v>0</v>
      </c>
      <c r="AA39" t="s">
        <v>40</v>
      </c>
      <c r="AB39" s="8"/>
      <c r="AC39" s="8"/>
      <c r="AD39" s="8"/>
    </row>
    <row r="40" spans="1:30" x14ac:dyDescent="0.25">
      <c r="C40" t="s">
        <v>33</v>
      </c>
      <c r="P40" s="6"/>
      <c r="R40" t="s">
        <v>37</v>
      </c>
      <c r="S40" s="13">
        <v>100000</v>
      </c>
      <c r="T40" s="13">
        <v>10000</v>
      </c>
      <c r="U40" s="13">
        <v>1000</v>
      </c>
      <c r="V40" s="2">
        <v>100</v>
      </c>
      <c r="W40" s="2">
        <v>10</v>
      </c>
      <c r="X40" s="2">
        <v>1</v>
      </c>
      <c r="Y40" s="2">
        <v>0.1</v>
      </c>
      <c r="Z40" s="2">
        <v>0</v>
      </c>
      <c r="AA40" t="s">
        <v>38</v>
      </c>
      <c r="AB40" s="8"/>
      <c r="AC40" s="8"/>
      <c r="AD40" s="8"/>
    </row>
    <row r="41" spans="1:30" x14ac:dyDescent="0.25">
      <c r="C41" t="s">
        <v>13</v>
      </c>
      <c r="P41" s="6"/>
      <c r="R41" t="s">
        <v>37</v>
      </c>
      <c r="S41" s="13">
        <v>100000</v>
      </c>
      <c r="T41" s="13">
        <v>10000</v>
      </c>
      <c r="U41" s="13">
        <v>1000</v>
      </c>
      <c r="V41" s="2">
        <v>100</v>
      </c>
      <c r="W41" s="2">
        <v>10</v>
      </c>
      <c r="X41" s="2">
        <v>1</v>
      </c>
      <c r="Y41" s="2">
        <v>0.1</v>
      </c>
      <c r="Z41" s="2">
        <v>0</v>
      </c>
      <c r="AA41" s="14" t="s">
        <v>38</v>
      </c>
      <c r="AB41" s="8"/>
      <c r="AC41" s="8"/>
      <c r="AD41" s="8"/>
    </row>
    <row r="42" spans="1:30" x14ac:dyDescent="0.25">
      <c r="P42" s="6"/>
      <c r="R42" t="s">
        <v>41</v>
      </c>
      <c r="S42" s="2">
        <v>100</v>
      </c>
      <c r="T42" s="2">
        <v>56.2</v>
      </c>
      <c r="U42" s="2">
        <v>31.6</v>
      </c>
      <c r="V42" s="2">
        <v>17.8</v>
      </c>
      <c r="W42" s="2">
        <v>10</v>
      </c>
      <c r="X42" s="2">
        <v>5.6</v>
      </c>
      <c r="Y42" s="2">
        <v>3.16</v>
      </c>
      <c r="Z42" s="2">
        <v>0</v>
      </c>
      <c r="AA42" s="14" t="s">
        <v>42</v>
      </c>
      <c r="AB42" s="8"/>
      <c r="AC42" s="8"/>
      <c r="AD42" s="8"/>
    </row>
    <row r="43" spans="1:30" x14ac:dyDescent="0.25">
      <c r="C43" t="s">
        <v>43</v>
      </c>
      <c r="R43" t="s">
        <v>41</v>
      </c>
      <c r="S43" s="2">
        <v>100</v>
      </c>
      <c r="T43" s="2">
        <v>56.2</v>
      </c>
      <c r="U43" s="2">
        <v>31.6</v>
      </c>
      <c r="V43" s="2">
        <v>17.8</v>
      </c>
      <c r="W43" s="2">
        <v>10</v>
      </c>
      <c r="X43" s="2">
        <v>5.6</v>
      </c>
      <c r="Y43" s="2">
        <v>3.16</v>
      </c>
      <c r="Z43" s="2">
        <v>0</v>
      </c>
      <c r="AA43" s="14" t="s">
        <v>42</v>
      </c>
      <c r="AB43" s="8"/>
      <c r="AC43" s="8"/>
      <c r="AD43" s="8"/>
    </row>
    <row r="44" spans="1:30" x14ac:dyDescent="0.25">
      <c r="D44" t="s">
        <v>44</v>
      </c>
      <c r="R44" t="s">
        <v>62</v>
      </c>
      <c r="S44" s="2">
        <v>100</v>
      </c>
      <c r="T44" s="2">
        <v>31.6</v>
      </c>
      <c r="U44" s="2">
        <v>10</v>
      </c>
      <c r="V44" s="2">
        <v>3.16</v>
      </c>
      <c r="W44" s="2">
        <v>1</v>
      </c>
      <c r="X44" s="2">
        <v>0.316</v>
      </c>
      <c r="Y44" s="2">
        <v>0.1</v>
      </c>
      <c r="Z44" s="2">
        <v>0</v>
      </c>
      <c r="AA44" s="14" t="s">
        <v>42</v>
      </c>
      <c r="AB44" s="8"/>
      <c r="AC44" s="8"/>
      <c r="AD44" s="8"/>
    </row>
    <row r="45" spans="1:30" x14ac:dyDescent="0.25">
      <c r="R45" t="s">
        <v>62</v>
      </c>
      <c r="S45" s="2">
        <v>100</v>
      </c>
      <c r="T45" s="2">
        <v>31.6</v>
      </c>
      <c r="U45" s="2">
        <v>10</v>
      </c>
      <c r="V45" s="2">
        <v>3.16</v>
      </c>
      <c r="W45" s="2">
        <v>1</v>
      </c>
      <c r="X45" s="2">
        <v>0.316</v>
      </c>
      <c r="Y45" s="2">
        <v>0.1</v>
      </c>
      <c r="Z45" s="2">
        <v>0</v>
      </c>
      <c r="AA45" s="14" t="s">
        <v>42</v>
      </c>
      <c r="AB45" s="8"/>
      <c r="AC45" s="8"/>
      <c r="AD45" s="8"/>
    </row>
    <row r="46" spans="1:30" x14ac:dyDescent="0.25">
      <c r="P46" s="6"/>
      <c r="S46" s="2"/>
      <c r="T46" s="2"/>
      <c r="U46" s="2"/>
      <c r="V46" s="2"/>
      <c r="W46" s="2"/>
      <c r="X46" s="2"/>
      <c r="Y46" s="2"/>
      <c r="Z46" s="2"/>
      <c r="AA46" s="14"/>
      <c r="AB46" s="8"/>
      <c r="AC46" s="8"/>
      <c r="AD46" s="8"/>
    </row>
    <row r="47" spans="1:30" ht="30" x14ac:dyDescent="0.25">
      <c r="C47" t="s">
        <v>45</v>
      </c>
      <c r="P47" s="6"/>
      <c r="S47" s="2"/>
      <c r="T47" s="16" t="s">
        <v>63</v>
      </c>
      <c r="U47" s="2"/>
      <c r="V47" s="16" t="s">
        <v>64</v>
      </c>
      <c r="W47" s="2"/>
      <c r="X47" s="2"/>
      <c r="Y47" s="2"/>
      <c r="Z47" s="2"/>
      <c r="AA47" s="14"/>
      <c r="AB47" s="8"/>
      <c r="AC47" s="8"/>
      <c r="AD47" s="8"/>
    </row>
    <row r="48" spans="1:30" x14ac:dyDescent="0.25">
      <c r="P48" s="6"/>
      <c r="S48" s="2"/>
      <c r="T48" s="2"/>
      <c r="U48" s="2"/>
      <c r="V48" s="2"/>
      <c r="W48" s="2"/>
      <c r="X48" s="2"/>
      <c r="Y48" s="2"/>
      <c r="Z48" s="2"/>
      <c r="AA48" s="14"/>
      <c r="AB48" s="8"/>
      <c r="AC48" s="8"/>
      <c r="AD48" s="8"/>
    </row>
    <row r="49" spans="1:30" x14ac:dyDescent="0.25">
      <c r="C49" t="s">
        <v>14</v>
      </c>
      <c r="P49" s="6"/>
      <c r="AB49" s="8"/>
      <c r="AC49" s="8"/>
      <c r="AD49" s="8"/>
    </row>
    <row r="50" spans="1:30" x14ac:dyDescent="0.25">
      <c r="P50" s="6"/>
      <c r="AB50" s="8"/>
      <c r="AC50" s="8"/>
      <c r="AD50" s="8"/>
    </row>
    <row r="51" spans="1:30" x14ac:dyDescent="0.25">
      <c r="P51" s="6"/>
      <c r="AB51" s="8"/>
      <c r="AC51" s="8"/>
      <c r="AD51" s="8"/>
    </row>
    <row r="52" spans="1:30" x14ac:dyDescent="0.25">
      <c r="A52" s="12" t="s">
        <v>17</v>
      </c>
      <c r="B52" s="12" t="s">
        <v>48</v>
      </c>
      <c r="C52" t="s">
        <v>27</v>
      </c>
      <c r="H52" t="s">
        <v>20</v>
      </c>
      <c r="K52" t="s">
        <v>23</v>
      </c>
      <c r="P52" s="6"/>
      <c r="AB52" s="8"/>
      <c r="AC52" s="8"/>
      <c r="AD52" s="8"/>
    </row>
    <row r="53" spans="1:30" x14ac:dyDescent="0.25">
      <c r="A53" s="12"/>
      <c r="B53" s="15">
        <v>41932</v>
      </c>
      <c r="C53" t="s">
        <v>19</v>
      </c>
      <c r="H53" s="7">
        <f>K53*10</f>
        <v>80000</v>
      </c>
      <c r="K53" s="7">
        <f>8*10^3</f>
        <v>8000</v>
      </c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</row>
    <row r="54" spans="1:30" x14ac:dyDescent="0.25"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</row>
    <row r="55" spans="1:30" x14ac:dyDescent="0.25">
      <c r="C55" t="s">
        <v>49</v>
      </c>
      <c r="V55" s="8"/>
    </row>
    <row r="56" spans="1:30" x14ac:dyDescent="0.25">
      <c r="V56" s="8"/>
    </row>
    <row r="57" spans="1:30" x14ac:dyDescent="0.25">
      <c r="C57" t="s">
        <v>53</v>
      </c>
      <c r="V57" s="8"/>
    </row>
    <row r="58" spans="1:30" x14ac:dyDescent="0.25">
      <c r="C58" t="s">
        <v>54</v>
      </c>
      <c r="V58" s="8"/>
    </row>
    <row r="59" spans="1:30" x14ac:dyDescent="0.25">
      <c r="C59" t="s">
        <v>52</v>
      </c>
      <c r="V59" s="8"/>
    </row>
    <row r="61" spans="1:30" x14ac:dyDescent="0.25">
      <c r="C61" t="s">
        <v>21</v>
      </c>
    </row>
    <row r="64" spans="1:30" x14ac:dyDescent="0.25">
      <c r="A64" s="12" t="s">
        <v>22</v>
      </c>
      <c r="B64" s="12" t="s">
        <v>55</v>
      </c>
      <c r="C64" t="s">
        <v>56</v>
      </c>
    </row>
    <row r="65" spans="1:3" x14ac:dyDescent="0.25">
      <c r="A65" s="12"/>
      <c r="B65" s="15">
        <v>41934</v>
      </c>
      <c r="C65" t="s">
        <v>57</v>
      </c>
    </row>
    <row r="66" spans="1:3" x14ac:dyDescent="0.25">
      <c r="C66" t="s">
        <v>58</v>
      </c>
    </row>
    <row r="67" spans="1:3" x14ac:dyDescent="0.25">
      <c r="C67" t="s">
        <v>59</v>
      </c>
    </row>
    <row r="68" spans="1:3" x14ac:dyDescent="0.25">
      <c r="C68" t="s">
        <v>60</v>
      </c>
    </row>
    <row r="69" spans="1:3" x14ac:dyDescent="0.25">
      <c r="C69" t="s">
        <v>176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3"/>
  <sheetViews>
    <sheetView workbookViewId="0">
      <selection activeCell="K41" sqref="K41"/>
    </sheetView>
  </sheetViews>
  <sheetFormatPr defaultRowHeight="15" x14ac:dyDescent="0.25"/>
  <cols>
    <col min="1" max="1" width="10.7109375" bestFit="1" customWidth="1"/>
  </cols>
  <sheetData>
    <row r="2" spans="1:17" x14ac:dyDescent="0.25">
      <c r="A2" s="17">
        <v>41929</v>
      </c>
    </row>
    <row r="3" spans="1:17" x14ac:dyDescent="0.25">
      <c r="B3" t="s">
        <v>7</v>
      </c>
      <c r="C3" t="s">
        <v>76</v>
      </c>
      <c r="K3" t="s">
        <v>86</v>
      </c>
    </row>
    <row r="4" spans="1:17" x14ac:dyDescent="0.25">
      <c r="C4" s="2">
        <v>19</v>
      </c>
      <c r="D4" s="2">
        <v>29</v>
      </c>
      <c r="F4" t="s">
        <v>67</v>
      </c>
      <c r="K4" t="s">
        <v>6</v>
      </c>
      <c r="L4" s="7" t="s">
        <v>87</v>
      </c>
      <c r="M4" s="7"/>
      <c r="N4" s="7"/>
      <c r="O4" s="7"/>
      <c r="P4" s="7"/>
    </row>
    <row r="5" spans="1:17" x14ac:dyDescent="0.25">
      <c r="C5" s="2">
        <v>26</v>
      </c>
      <c r="D5" s="2">
        <v>26</v>
      </c>
      <c r="K5" t="s">
        <v>8</v>
      </c>
      <c r="L5" s="7" t="s">
        <v>87</v>
      </c>
      <c r="M5" s="7"/>
      <c r="N5" s="7"/>
      <c r="O5" s="7"/>
      <c r="P5" s="7"/>
    </row>
    <row r="6" spans="1:17" x14ac:dyDescent="0.25">
      <c r="K6" t="s">
        <v>88</v>
      </c>
      <c r="L6" t="s">
        <v>89</v>
      </c>
    </row>
    <row r="7" spans="1:17" x14ac:dyDescent="0.25">
      <c r="C7" t="s">
        <v>68</v>
      </c>
    </row>
    <row r="8" spans="1:17" x14ac:dyDescent="0.25">
      <c r="L8" s="9"/>
      <c r="M8" s="9"/>
      <c r="N8" s="9"/>
      <c r="O8" s="9"/>
      <c r="P8" s="9"/>
      <c r="Q8" s="9"/>
    </row>
    <row r="9" spans="1:17" x14ac:dyDescent="0.25">
      <c r="C9" t="s">
        <v>2</v>
      </c>
      <c r="D9" t="s">
        <v>72</v>
      </c>
      <c r="F9" t="s">
        <v>70</v>
      </c>
      <c r="G9" t="s">
        <v>71</v>
      </c>
    </row>
    <row r="10" spans="1:17" x14ac:dyDescent="0.25">
      <c r="C10" t="s">
        <v>3</v>
      </c>
      <c r="D10" t="s">
        <v>69</v>
      </c>
      <c r="F10" t="s">
        <v>73</v>
      </c>
      <c r="G10" t="s">
        <v>74</v>
      </c>
      <c r="L10" s="9"/>
    </row>
    <row r="13" spans="1:17" x14ac:dyDescent="0.25">
      <c r="B13" t="s">
        <v>9</v>
      </c>
      <c r="C13" t="s">
        <v>75</v>
      </c>
    </row>
    <row r="14" spans="1:17" x14ac:dyDescent="0.25">
      <c r="C14" s="2">
        <v>41</v>
      </c>
      <c r="D14" s="2">
        <v>21</v>
      </c>
      <c r="F14" t="s">
        <v>77</v>
      </c>
    </row>
    <row r="15" spans="1:17" x14ac:dyDescent="0.25">
      <c r="C15" s="2">
        <v>50</v>
      </c>
      <c r="D15" s="2">
        <v>33</v>
      </c>
    </row>
    <row r="17" spans="1:7" x14ac:dyDescent="0.25">
      <c r="C17" t="s">
        <v>78</v>
      </c>
    </row>
    <row r="19" spans="1:7" x14ac:dyDescent="0.25">
      <c r="C19" t="s">
        <v>4</v>
      </c>
      <c r="D19" t="s">
        <v>79</v>
      </c>
      <c r="F19" t="s">
        <v>73</v>
      </c>
      <c r="G19" t="s">
        <v>74</v>
      </c>
    </row>
    <row r="20" spans="1:7" x14ac:dyDescent="0.25">
      <c r="C20" t="s">
        <v>5</v>
      </c>
      <c r="D20" t="s">
        <v>80</v>
      </c>
      <c r="F20" t="s">
        <v>81</v>
      </c>
      <c r="G20" t="s">
        <v>74</v>
      </c>
    </row>
    <row r="21" spans="1:7" x14ac:dyDescent="0.25">
      <c r="C21" t="s">
        <v>15</v>
      </c>
      <c r="D21" t="s">
        <v>82</v>
      </c>
      <c r="F21" t="s">
        <v>83</v>
      </c>
      <c r="G21" t="s">
        <v>74</v>
      </c>
    </row>
    <row r="25" spans="1:7" x14ac:dyDescent="0.25">
      <c r="A25" s="17">
        <v>41932</v>
      </c>
    </row>
    <row r="26" spans="1:7" x14ac:dyDescent="0.25">
      <c r="B26" t="s">
        <v>91</v>
      </c>
    </row>
    <row r="27" spans="1:7" x14ac:dyDescent="0.25">
      <c r="B27" t="s">
        <v>92</v>
      </c>
    </row>
    <row r="29" spans="1:7" x14ac:dyDescent="0.25">
      <c r="B29" t="s">
        <v>93</v>
      </c>
      <c r="F29" t="s">
        <v>95</v>
      </c>
    </row>
    <row r="30" spans="1:7" x14ac:dyDescent="0.25">
      <c r="B30" t="s">
        <v>94</v>
      </c>
      <c r="F30" t="s">
        <v>96</v>
      </c>
    </row>
    <row r="32" spans="1:7" x14ac:dyDescent="0.25">
      <c r="B32" t="s">
        <v>98</v>
      </c>
    </row>
    <row r="33" spans="2:2" x14ac:dyDescent="0.25">
      <c r="B33" t="s">
        <v>97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A101"/>
  <sheetViews>
    <sheetView tabSelected="1" topLeftCell="A52" workbookViewId="0">
      <selection activeCell="S58" sqref="S58:V58"/>
    </sheetView>
  </sheetViews>
  <sheetFormatPr defaultRowHeight="15" x14ac:dyDescent="0.25"/>
  <sheetData>
    <row r="3" spans="1:18" x14ac:dyDescent="0.25">
      <c r="A3" t="s">
        <v>99</v>
      </c>
    </row>
    <row r="4" spans="1:18" x14ac:dyDescent="0.25">
      <c r="A4" t="s">
        <v>100</v>
      </c>
    </row>
    <row r="5" spans="1:18" x14ac:dyDescent="0.25">
      <c r="A5" t="s">
        <v>101</v>
      </c>
    </row>
    <row r="6" spans="1:18" x14ac:dyDescent="0.25">
      <c r="A6" t="s">
        <v>102</v>
      </c>
    </row>
    <row r="7" spans="1:18" x14ac:dyDescent="0.25">
      <c r="A7" t="s">
        <v>103</v>
      </c>
    </row>
    <row r="8" spans="1:18" x14ac:dyDescent="0.25">
      <c r="A8" t="s">
        <v>104</v>
      </c>
    </row>
    <row r="10" spans="1:18" x14ac:dyDescent="0.25">
      <c r="A10" t="s">
        <v>105</v>
      </c>
      <c r="B10" s="18">
        <v>41935.701388888891</v>
      </c>
      <c r="C10" t="s">
        <v>106</v>
      </c>
      <c r="D10">
        <v>0</v>
      </c>
      <c r="E10" t="s">
        <v>107</v>
      </c>
    </row>
    <row r="12" spans="1:18" x14ac:dyDescent="0.25">
      <c r="A12" t="s">
        <v>108</v>
      </c>
    </row>
    <row r="13" spans="1:18" x14ac:dyDescent="0.25">
      <c r="B13">
        <v>1</v>
      </c>
      <c r="C13">
        <v>2</v>
      </c>
      <c r="D13">
        <v>3</v>
      </c>
      <c r="E13">
        <v>4</v>
      </c>
      <c r="F13">
        <v>5</v>
      </c>
      <c r="G13">
        <v>6</v>
      </c>
      <c r="H13">
        <v>7</v>
      </c>
      <c r="I13">
        <v>8</v>
      </c>
      <c r="J13">
        <v>9</v>
      </c>
      <c r="K13">
        <v>10</v>
      </c>
      <c r="L13">
        <v>11</v>
      </c>
      <c r="M13">
        <v>12</v>
      </c>
    </row>
    <row r="14" spans="1:18" x14ac:dyDescent="0.25">
      <c r="A14" t="s">
        <v>109</v>
      </c>
      <c r="O14" t="s">
        <v>110</v>
      </c>
      <c r="R14" t="s">
        <v>111</v>
      </c>
    </row>
    <row r="15" spans="1:18" x14ac:dyDescent="0.25">
      <c r="A15" t="s">
        <v>112</v>
      </c>
    </row>
    <row r="16" spans="1:18" x14ac:dyDescent="0.25">
      <c r="A16" t="s">
        <v>113</v>
      </c>
      <c r="B16">
        <v>2835.75</v>
      </c>
      <c r="C16">
        <v>118.75</v>
      </c>
      <c r="D16">
        <v>368</v>
      </c>
      <c r="E16">
        <v>119</v>
      </c>
      <c r="F16">
        <v>341</v>
      </c>
      <c r="G16">
        <v>446.75</v>
      </c>
      <c r="H16">
        <v>590.25</v>
      </c>
      <c r="I16">
        <v>880</v>
      </c>
      <c r="J16">
        <v>1125.75</v>
      </c>
      <c r="K16">
        <v>1255.5</v>
      </c>
      <c r="L16">
        <v>1504.5</v>
      </c>
      <c r="M16">
        <v>1641.25</v>
      </c>
      <c r="O16" t="s">
        <v>15</v>
      </c>
      <c r="P16" t="s">
        <v>16</v>
      </c>
      <c r="Q16" t="s">
        <v>9</v>
      </c>
    </row>
    <row r="17" spans="1:17" x14ac:dyDescent="0.25">
      <c r="A17" t="s">
        <v>114</v>
      </c>
      <c r="B17">
        <v>3112</v>
      </c>
      <c r="C17">
        <v>845.75</v>
      </c>
      <c r="D17">
        <v>532</v>
      </c>
      <c r="E17">
        <v>378</v>
      </c>
      <c r="F17">
        <v>364.75</v>
      </c>
      <c r="G17">
        <v>245.25</v>
      </c>
      <c r="H17">
        <v>392</v>
      </c>
      <c r="I17">
        <v>801.75</v>
      </c>
      <c r="J17">
        <v>1122.5</v>
      </c>
      <c r="K17">
        <v>1300</v>
      </c>
      <c r="L17">
        <v>1327.5</v>
      </c>
      <c r="M17">
        <v>1344.25</v>
      </c>
      <c r="O17" t="s">
        <v>5</v>
      </c>
      <c r="P17" t="s">
        <v>8</v>
      </c>
      <c r="Q17" t="s">
        <v>9</v>
      </c>
    </row>
    <row r="18" spans="1:17" x14ac:dyDescent="0.25">
      <c r="A18" t="s">
        <v>115</v>
      </c>
      <c r="B18">
        <v>1081.25</v>
      </c>
      <c r="C18">
        <v>101.75</v>
      </c>
      <c r="D18">
        <v>180.5</v>
      </c>
      <c r="E18">
        <v>214.5</v>
      </c>
      <c r="F18">
        <v>132.75</v>
      </c>
      <c r="G18">
        <v>225</v>
      </c>
      <c r="H18">
        <v>440</v>
      </c>
      <c r="I18">
        <v>733.5</v>
      </c>
      <c r="J18">
        <v>1003.25</v>
      </c>
      <c r="K18">
        <v>1040.75</v>
      </c>
      <c r="L18">
        <v>1020</v>
      </c>
      <c r="M18">
        <v>1426.25</v>
      </c>
      <c r="O18" t="s">
        <v>4</v>
      </c>
      <c r="P18" t="s">
        <v>6</v>
      </c>
      <c r="Q18" t="s">
        <v>9</v>
      </c>
    </row>
    <row r="19" spans="1:17" x14ac:dyDescent="0.25">
      <c r="A19" t="s">
        <v>116</v>
      </c>
      <c r="B19">
        <v>9419.5</v>
      </c>
      <c r="C19">
        <v>7893.75</v>
      </c>
      <c r="D19">
        <v>4494.5</v>
      </c>
      <c r="E19">
        <v>2767.5</v>
      </c>
      <c r="F19">
        <v>1416</v>
      </c>
      <c r="G19">
        <v>893.75</v>
      </c>
      <c r="H19">
        <v>531.75</v>
      </c>
      <c r="I19">
        <v>685.75</v>
      </c>
      <c r="J19">
        <v>634.25</v>
      </c>
      <c r="K19">
        <v>699.5</v>
      </c>
      <c r="L19">
        <v>1115.75</v>
      </c>
      <c r="M19">
        <v>1330.5</v>
      </c>
      <c r="O19" t="s">
        <v>3</v>
      </c>
      <c r="P19" t="s">
        <v>8</v>
      </c>
      <c r="Q19" t="s">
        <v>7</v>
      </c>
    </row>
    <row r="20" spans="1:17" x14ac:dyDescent="0.25">
      <c r="A20" t="s">
        <v>117</v>
      </c>
      <c r="B20">
        <v>9498</v>
      </c>
      <c r="C20">
        <v>163.25</v>
      </c>
      <c r="D20">
        <v>228.25</v>
      </c>
      <c r="E20">
        <v>78</v>
      </c>
      <c r="F20">
        <v>228.25</v>
      </c>
      <c r="G20">
        <v>218.25</v>
      </c>
      <c r="H20">
        <v>276.25</v>
      </c>
      <c r="I20">
        <v>600.25</v>
      </c>
      <c r="J20">
        <v>402.25</v>
      </c>
      <c r="K20">
        <v>593.5</v>
      </c>
      <c r="L20">
        <v>689</v>
      </c>
      <c r="M20">
        <v>699.25</v>
      </c>
      <c r="O20" t="s">
        <v>2</v>
      </c>
      <c r="P20" t="s">
        <v>6</v>
      </c>
      <c r="Q20" t="s">
        <v>7</v>
      </c>
    </row>
    <row r="22" spans="1:17" x14ac:dyDescent="0.25">
      <c r="A22" t="s">
        <v>118</v>
      </c>
    </row>
    <row r="23" spans="1:17" x14ac:dyDescent="0.25">
      <c r="B23">
        <v>1</v>
      </c>
      <c r="C23">
        <v>2</v>
      </c>
      <c r="D23">
        <v>3</v>
      </c>
      <c r="E23">
        <v>4</v>
      </c>
      <c r="F23">
        <v>5</v>
      </c>
      <c r="G23">
        <v>6</v>
      </c>
      <c r="H23">
        <v>7</v>
      </c>
      <c r="I23">
        <v>8</v>
      </c>
      <c r="J23">
        <v>9</v>
      </c>
      <c r="K23">
        <v>10</v>
      </c>
      <c r="L23">
        <v>11</v>
      </c>
      <c r="M23">
        <v>12</v>
      </c>
    </row>
    <row r="24" spans="1:17" x14ac:dyDescent="0.25">
      <c r="A24" t="s">
        <v>109</v>
      </c>
    </row>
    <row r="25" spans="1:17" x14ac:dyDescent="0.25">
      <c r="A25" t="s">
        <v>112</v>
      </c>
    </row>
    <row r="26" spans="1:17" x14ac:dyDescent="0.25">
      <c r="A26" t="s">
        <v>113</v>
      </c>
      <c r="B26">
        <v>1161.605</v>
      </c>
      <c r="C26">
        <v>48.184330000000003</v>
      </c>
      <c r="D26">
        <v>56.992690000000003</v>
      </c>
      <c r="E26">
        <v>20.2608</v>
      </c>
      <c r="F26">
        <v>47.61477</v>
      </c>
      <c r="G26">
        <v>105.3038</v>
      </c>
      <c r="H26">
        <v>150.797</v>
      </c>
      <c r="I26">
        <v>207.46770000000001</v>
      </c>
      <c r="J26">
        <v>72.396330000000006</v>
      </c>
      <c r="K26">
        <v>134.4349</v>
      </c>
      <c r="L26">
        <v>114.18810000000001</v>
      </c>
      <c r="M26">
        <v>177.27070000000001</v>
      </c>
      <c r="O26" t="s">
        <v>119</v>
      </c>
    </row>
    <row r="27" spans="1:17" x14ac:dyDescent="0.25">
      <c r="A27" t="s">
        <v>114</v>
      </c>
      <c r="B27">
        <v>989.23519999999996</v>
      </c>
      <c r="C27">
        <v>86.668310000000005</v>
      </c>
      <c r="D27">
        <v>58.205100000000002</v>
      </c>
      <c r="E27">
        <v>14.14803</v>
      </c>
      <c r="F27">
        <v>22.536539999999999</v>
      </c>
      <c r="G27">
        <v>55.957389999999997</v>
      </c>
      <c r="H27">
        <v>109.0436</v>
      </c>
      <c r="I27">
        <v>218.55719999999999</v>
      </c>
      <c r="J27">
        <v>196.47120000000001</v>
      </c>
      <c r="K27">
        <v>144.45240000000001</v>
      </c>
      <c r="L27">
        <v>265.5163</v>
      </c>
      <c r="M27">
        <v>191.4068</v>
      </c>
    </row>
    <row r="28" spans="1:17" x14ac:dyDescent="0.25">
      <c r="A28" t="s">
        <v>115</v>
      </c>
      <c r="B28">
        <v>605.17660000000001</v>
      </c>
      <c r="C28">
        <v>30.31054</v>
      </c>
      <c r="D28">
        <v>17.100190000000001</v>
      </c>
      <c r="E28">
        <v>11.56503</v>
      </c>
      <c r="F28">
        <v>49.498109999999997</v>
      </c>
      <c r="G28">
        <v>22.81447</v>
      </c>
      <c r="H28">
        <v>91.275220000000004</v>
      </c>
      <c r="I28">
        <v>214.28120000000001</v>
      </c>
      <c r="J28">
        <v>183.73410000000001</v>
      </c>
      <c r="K28">
        <v>123.4263</v>
      </c>
      <c r="L28">
        <v>319.27600000000001</v>
      </c>
      <c r="M28">
        <v>227.12309999999999</v>
      </c>
    </row>
    <row r="29" spans="1:17" x14ac:dyDescent="0.25">
      <c r="A29" t="s">
        <v>116</v>
      </c>
      <c r="B29">
        <v>2989.2719999999999</v>
      </c>
      <c r="C29">
        <v>572.06939999999997</v>
      </c>
      <c r="D29">
        <v>533.37639999999999</v>
      </c>
      <c r="E29">
        <v>181.30709999999999</v>
      </c>
      <c r="F29">
        <v>60.693219999999997</v>
      </c>
      <c r="G29">
        <v>60.092120000000001</v>
      </c>
      <c r="H29">
        <v>16.670210000000001</v>
      </c>
      <c r="I29">
        <v>98.684160000000006</v>
      </c>
      <c r="J29">
        <v>103.42740000000001</v>
      </c>
      <c r="K29">
        <v>177.68629999999999</v>
      </c>
      <c r="L29">
        <v>308.83120000000002</v>
      </c>
      <c r="M29">
        <v>390.30360000000002</v>
      </c>
    </row>
    <row r="30" spans="1:17" x14ac:dyDescent="0.25">
      <c r="A30" t="s">
        <v>117</v>
      </c>
      <c r="B30">
        <v>1341.961</v>
      </c>
      <c r="C30">
        <v>26.06842</v>
      </c>
      <c r="D30">
        <v>60.220950000000002</v>
      </c>
      <c r="E30">
        <v>15.033300000000001</v>
      </c>
      <c r="F30">
        <v>41.427390000000003</v>
      </c>
      <c r="G30">
        <v>37.397359999999999</v>
      </c>
      <c r="H30">
        <v>106.14409999999999</v>
      </c>
      <c r="I30">
        <v>132.1447</v>
      </c>
      <c r="J30">
        <v>145.74080000000001</v>
      </c>
      <c r="K30">
        <v>186.6054</v>
      </c>
      <c r="L30">
        <v>237.7022</v>
      </c>
      <c r="M30">
        <v>189.45509999999999</v>
      </c>
    </row>
    <row r="56" spans="1:25" x14ac:dyDescent="0.25">
      <c r="A56" t="s">
        <v>29</v>
      </c>
      <c r="C56">
        <v>2</v>
      </c>
      <c r="D56">
        <v>4</v>
      </c>
      <c r="E56">
        <f t="shared" ref="E56:N56" si="0">D56*2</f>
        <v>8</v>
      </c>
      <c r="F56">
        <f t="shared" si="0"/>
        <v>16</v>
      </c>
      <c r="G56">
        <f t="shared" si="0"/>
        <v>32</v>
      </c>
      <c r="H56">
        <f t="shared" si="0"/>
        <v>64</v>
      </c>
      <c r="I56">
        <f t="shared" si="0"/>
        <v>128</v>
      </c>
      <c r="J56">
        <f t="shared" si="0"/>
        <v>256</v>
      </c>
      <c r="K56">
        <f t="shared" si="0"/>
        <v>512</v>
      </c>
      <c r="L56">
        <f t="shared" si="0"/>
        <v>1024</v>
      </c>
      <c r="M56">
        <f t="shared" si="0"/>
        <v>2048</v>
      </c>
      <c r="N56">
        <f t="shared" si="0"/>
        <v>4096</v>
      </c>
    </row>
    <row r="57" spans="1:25" x14ac:dyDescent="0.25">
      <c r="A57" t="s">
        <v>120</v>
      </c>
      <c r="C57">
        <v>9419.5</v>
      </c>
      <c r="D57">
        <v>7893.75</v>
      </c>
      <c r="E57">
        <v>4494.5</v>
      </c>
      <c r="F57">
        <v>2767.5</v>
      </c>
      <c r="G57">
        <v>1416</v>
      </c>
      <c r="H57">
        <v>893.75</v>
      </c>
      <c r="I57">
        <v>531.75</v>
      </c>
      <c r="J57">
        <v>685.75</v>
      </c>
      <c r="K57">
        <v>634.25</v>
      </c>
      <c r="L57">
        <v>699.5</v>
      </c>
      <c r="M57">
        <v>1115.75</v>
      </c>
      <c r="N57">
        <v>1330.5</v>
      </c>
      <c r="S57" s="7">
        <v>315750</v>
      </c>
      <c r="T57" s="7">
        <v>359560</v>
      </c>
      <c r="U57" s="7">
        <v>442800</v>
      </c>
      <c r="V57" s="7">
        <v>453120</v>
      </c>
    </row>
    <row r="58" spans="1:25" x14ac:dyDescent="0.25">
      <c r="S58">
        <f>LOG10(S57)</f>
        <v>5.4993433592273684</v>
      </c>
      <c r="T58">
        <f t="shared" ref="T58:V58" si="1">LOG10(T57)</f>
        <v>5.5557713717555179</v>
      </c>
      <c r="U58">
        <f t="shared" si="1"/>
        <v>5.6462076122066849</v>
      </c>
      <c r="V58">
        <f t="shared" si="1"/>
        <v>5.6562132316736564</v>
      </c>
    </row>
    <row r="59" spans="1:25" x14ac:dyDescent="0.25">
      <c r="A59" t="s">
        <v>121</v>
      </c>
      <c r="C59">
        <v>2989.2719999999999</v>
      </c>
      <c r="D59">
        <v>572.06939999999997</v>
      </c>
      <c r="E59">
        <v>533.37639999999999</v>
      </c>
      <c r="F59">
        <v>181.30709999999999</v>
      </c>
      <c r="G59">
        <v>60.693219999999997</v>
      </c>
      <c r="H59">
        <v>60.092120000000001</v>
      </c>
      <c r="I59">
        <v>16.670210000000001</v>
      </c>
      <c r="J59">
        <v>98.684160000000006</v>
      </c>
      <c r="K59">
        <v>103.42740000000001</v>
      </c>
      <c r="L59">
        <v>177.68629999999999</v>
      </c>
      <c r="M59">
        <v>308.83120000000002</v>
      </c>
      <c r="N59">
        <v>390.30360000000002</v>
      </c>
      <c r="Y59" s="7"/>
    </row>
    <row r="60" spans="1:25" x14ac:dyDescent="0.25">
      <c r="A60" t="s">
        <v>122</v>
      </c>
      <c r="C60" s="19">
        <f>C59/C57</f>
        <v>0.31734932852062209</v>
      </c>
      <c r="D60" s="19">
        <f t="shared" ref="D60:N60" si="2">D59/D57</f>
        <v>7.2471182897862224E-2</v>
      </c>
      <c r="E60" s="19">
        <f t="shared" si="2"/>
        <v>0.11867313383023695</v>
      </c>
      <c r="F60" s="19">
        <f t="shared" si="2"/>
        <v>6.5512953929539292E-2</v>
      </c>
      <c r="G60" s="19">
        <f t="shared" si="2"/>
        <v>4.2862443502824858E-2</v>
      </c>
      <c r="H60" s="19">
        <f t="shared" si="2"/>
        <v>6.7235938461538469E-2</v>
      </c>
      <c r="I60" s="19">
        <f t="shared" si="2"/>
        <v>3.1349713211095441E-2</v>
      </c>
      <c r="J60" s="19">
        <f t="shared" si="2"/>
        <v>0.1439069048487058</v>
      </c>
      <c r="K60" s="19">
        <f t="shared" si="2"/>
        <v>0.16307039810800159</v>
      </c>
      <c r="L60" s="19">
        <f t="shared" si="2"/>
        <v>0.25401901358112938</v>
      </c>
      <c r="M60" s="19">
        <f t="shared" si="2"/>
        <v>0.27679247143177238</v>
      </c>
      <c r="N60" s="19">
        <f t="shared" si="2"/>
        <v>0.29335107102593011</v>
      </c>
      <c r="Y60" s="7"/>
    </row>
    <row r="61" spans="1:25" x14ac:dyDescent="0.25">
      <c r="Y61" s="7"/>
    </row>
    <row r="62" spans="1:25" x14ac:dyDescent="0.25">
      <c r="A62" t="s">
        <v>123</v>
      </c>
      <c r="Y62" s="7"/>
    </row>
    <row r="63" spans="1:25" x14ac:dyDescent="0.25">
      <c r="A63" t="s">
        <v>124</v>
      </c>
      <c r="C63">
        <f t="shared" ref="C63:N63" si="3">C57*C56</f>
        <v>18839</v>
      </c>
      <c r="D63">
        <f t="shared" si="3"/>
        <v>31575</v>
      </c>
      <c r="E63">
        <f t="shared" si="3"/>
        <v>35956</v>
      </c>
      <c r="F63">
        <f t="shared" si="3"/>
        <v>44280</v>
      </c>
      <c r="G63">
        <f t="shared" si="3"/>
        <v>45312</v>
      </c>
      <c r="H63">
        <f t="shared" si="3"/>
        <v>57200</v>
      </c>
      <c r="I63">
        <f t="shared" si="3"/>
        <v>68064</v>
      </c>
      <c r="J63">
        <f t="shared" si="3"/>
        <v>175552</v>
      </c>
      <c r="K63">
        <f t="shared" si="3"/>
        <v>324736</v>
      </c>
      <c r="L63">
        <f t="shared" si="3"/>
        <v>716288</v>
      </c>
      <c r="M63">
        <f t="shared" si="3"/>
        <v>2285056</v>
      </c>
      <c r="N63">
        <f t="shared" si="3"/>
        <v>5449728</v>
      </c>
    </row>
    <row r="65" spans="1:21" x14ac:dyDescent="0.25">
      <c r="A65" t="s">
        <v>125</v>
      </c>
      <c r="C65">
        <f>C63*10</f>
        <v>188390</v>
      </c>
      <c r="D65">
        <f t="shared" ref="D65:N65" si="4">D63*10</f>
        <v>315750</v>
      </c>
      <c r="E65">
        <f t="shared" si="4"/>
        <v>359560</v>
      </c>
      <c r="F65">
        <f t="shared" si="4"/>
        <v>442800</v>
      </c>
      <c r="G65">
        <f t="shared" si="4"/>
        <v>453120</v>
      </c>
      <c r="H65">
        <f t="shared" si="4"/>
        <v>572000</v>
      </c>
      <c r="I65">
        <f t="shared" si="4"/>
        <v>680640</v>
      </c>
      <c r="J65">
        <f t="shared" si="4"/>
        <v>1755520</v>
      </c>
      <c r="K65">
        <f t="shared" si="4"/>
        <v>3247360</v>
      </c>
      <c r="L65">
        <f t="shared" si="4"/>
        <v>7162880</v>
      </c>
      <c r="M65">
        <f t="shared" si="4"/>
        <v>22850560</v>
      </c>
      <c r="N65">
        <f t="shared" si="4"/>
        <v>54497280</v>
      </c>
      <c r="Q65">
        <v>2</v>
      </c>
      <c r="R65">
        <v>9419.5</v>
      </c>
      <c r="S65">
        <v>2989.2719999999999</v>
      </c>
      <c r="U65">
        <v>5.2750578461209683</v>
      </c>
    </row>
    <row r="66" spans="1:21" x14ac:dyDescent="0.25">
      <c r="Q66">
        <v>4</v>
      </c>
      <c r="R66">
        <v>7893.75</v>
      </c>
      <c r="S66">
        <v>572.06939999999997</v>
      </c>
      <c r="U66">
        <v>5.4993433592273684</v>
      </c>
    </row>
    <row r="67" spans="1:21" x14ac:dyDescent="0.25">
      <c r="A67" t="s">
        <v>126</v>
      </c>
      <c r="C67" s="7">
        <v>188390</v>
      </c>
      <c r="D67" s="7">
        <v>315750</v>
      </c>
      <c r="E67" s="7">
        <v>359560</v>
      </c>
      <c r="F67" s="7">
        <v>442800</v>
      </c>
      <c r="G67" s="7">
        <v>453120</v>
      </c>
      <c r="H67" s="7">
        <v>572000</v>
      </c>
      <c r="I67" s="7">
        <v>680640</v>
      </c>
      <c r="J67" s="7">
        <v>1755520</v>
      </c>
      <c r="K67" s="7">
        <v>3247360</v>
      </c>
      <c r="L67" s="7">
        <v>7162880</v>
      </c>
      <c r="M67" s="7">
        <v>22850560</v>
      </c>
      <c r="N67" s="7">
        <v>54497280</v>
      </c>
      <c r="Q67">
        <f t="shared" ref="Q67:Q76" si="5">Q66*2</f>
        <v>8</v>
      </c>
      <c r="R67">
        <v>4494.5</v>
      </c>
      <c r="S67">
        <v>533.37639999999999</v>
      </c>
      <c r="U67">
        <v>5.5557713717555179</v>
      </c>
    </row>
    <row r="68" spans="1:21" x14ac:dyDescent="0.25">
      <c r="Q68">
        <f t="shared" si="5"/>
        <v>16</v>
      </c>
      <c r="R68">
        <v>2767.5</v>
      </c>
      <c r="S68">
        <v>181.30709999999999</v>
      </c>
      <c r="U68">
        <v>5.6462076122066849</v>
      </c>
    </row>
    <row r="69" spans="1:21" x14ac:dyDescent="0.25">
      <c r="A69" t="s">
        <v>127</v>
      </c>
      <c r="C69">
        <f>LOG10(C65)</f>
        <v>5.2750578461209683</v>
      </c>
      <c r="D69">
        <f t="shared" ref="D69:N69" si="6">LOG10(D65)</f>
        <v>5.4993433592273684</v>
      </c>
      <c r="E69">
        <f t="shared" si="6"/>
        <v>5.5557713717555179</v>
      </c>
      <c r="F69">
        <f t="shared" si="6"/>
        <v>5.6462076122066849</v>
      </c>
      <c r="G69">
        <f t="shared" si="6"/>
        <v>5.6562132316736564</v>
      </c>
      <c r="H69">
        <f t="shared" si="6"/>
        <v>5.7573960287930239</v>
      </c>
      <c r="I69">
        <f t="shared" si="6"/>
        <v>5.832917468222635</v>
      </c>
      <c r="J69">
        <f t="shared" si="6"/>
        <v>6.2444057815884166</v>
      </c>
      <c r="K69">
        <f t="shared" si="6"/>
        <v>6.5115304368695988</v>
      </c>
      <c r="L69">
        <f t="shared" si="6"/>
        <v>6.855087675467658</v>
      </c>
      <c r="M69">
        <f t="shared" si="6"/>
        <v>7.3588968478163599</v>
      </c>
      <c r="N69">
        <f t="shared" si="6"/>
        <v>7.7363748268551822</v>
      </c>
      <c r="Q69">
        <f t="shared" si="5"/>
        <v>32</v>
      </c>
      <c r="R69">
        <v>1416</v>
      </c>
      <c r="S69">
        <v>60.693219999999997</v>
      </c>
      <c r="U69">
        <v>5.6562132316736564</v>
      </c>
    </row>
    <row r="70" spans="1:21" x14ac:dyDescent="0.25">
      <c r="Q70">
        <f t="shared" si="5"/>
        <v>64</v>
      </c>
      <c r="R70">
        <v>893.75</v>
      </c>
      <c r="S70">
        <v>60.092120000000001</v>
      </c>
      <c r="U70">
        <v>5.7573960287930239</v>
      </c>
    </row>
    <row r="71" spans="1:21" x14ac:dyDescent="0.25">
      <c r="Q71">
        <f t="shared" si="5"/>
        <v>128</v>
      </c>
      <c r="R71">
        <v>531.75</v>
      </c>
      <c r="S71">
        <v>16.670210000000001</v>
      </c>
      <c r="U71">
        <v>5.832917468222635</v>
      </c>
    </row>
    <row r="72" spans="1:21" x14ac:dyDescent="0.25">
      <c r="Q72">
        <f t="shared" si="5"/>
        <v>256</v>
      </c>
      <c r="R72">
        <v>685.75</v>
      </c>
      <c r="S72">
        <v>98.684160000000006</v>
      </c>
      <c r="U72">
        <v>6.2444057815884166</v>
      </c>
    </row>
    <row r="73" spans="1:21" x14ac:dyDescent="0.25">
      <c r="Q73">
        <f t="shared" si="5"/>
        <v>512</v>
      </c>
      <c r="R73">
        <v>634.25</v>
      </c>
      <c r="S73">
        <v>103.42740000000001</v>
      </c>
      <c r="U73">
        <v>6.5115304368695988</v>
      </c>
    </row>
    <row r="74" spans="1:21" x14ac:dyDescent="0.25">
      <c r="Q74">
        <f t="shared" si="5"/>
        <v>1024</v>
      </c>
      <c r="R74">
        <v>699.5</v>
      </c>
      <c r="S74">
        <v>177.68629999999999</v>
      </c>
      <c r="U74">
        <v>6.855087675467658</v>
      </c>
    </row>
    <row r="75" spans="1:21" x14ac:dyDescent="0.25">
      <c r="Q75">
        <f t="shared" si="5"/>
        <v>2048</v>
      </c>
      <c r="R75">
        <v>1115.75</v>
      </c>
      <c r="S75">
        <v>308.83120000000002</v>
      </c>
      <c r="U75">
        <v>7.3588968478163599</v>
      </c>
    </row>
    <row r="76" spans="1:21" x14ac:dyDescent="0.25">
      <c r="Q76">
        <f t="shared" si="5"/>
        <v>4096</v>
      </c>
      <c r="R76">
        <v>1330.5</v>
      </c>
      <c r="S76">
        <v>390.30360000000002</v>
      </c>
      <c r="U76">
        <v>7.7363748268551822</v>
      </c>
    </row>
    <row r="81" spans="16:27" x14ac:dyDescent="0.25">
      <c r="P81">
        <v>5.2750578461209683</v>
      </c>
      <c r="Q81">
        <v>5.4993433592273684</v>
      </c>
      <c r="R81">
        <v>5.5557713717555179</v>
      </c>
      <c r="S81">
        <v>5.6462076122066849</v>
      </c>
      <c r="T81">
        <v>5.6562132316736564</v>
      </c>
      <c r="U81">
        <v>5.7573960287930239</v>
      </c>
      <c r="V81">
        <v>5.832917468222635</v>
      </c>
      <c r="W81">
        <v>6.2444057815884166</v>
      </c>
      <c r="X81">
        <v>6.5115304368695988</v>
      </c>
      <c r="Y81">
        <v>6.855087675467658</v>
      </c>
      <c r="Z81">
        <v>7.3588968478163599</v>
      </c>
      <c r="AA81">
        <v>7.7363748268551822</v>
      </c>
    </row>
    <row r="99" spans="2:2" x14ac:dyDescent="0.25">
      <c r="B99" t="s">
        <v>173</v>
      </c>
    </row>
    <row r="101" spans="2:2" x14ac:dyDescent="0.25">
      <c r="B101" t="s">
        <v>174</v>
      </c>
    </row>
  </sheetData>
  <conditionalFormatting sqref="C60:N6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127"/>
  <sheetViews>
    <sheetView topLeftCell="A53" workbookViewId="0">
      <selection activeCell="X66" sqref="X66"/>
    </sheetView>
  </sheetViews>
  <sheetFormatPr defaultRowHeight="15" x14ac:dyDescent="0.25"/>
  <sheetData>
    <row r="3" spans="1:15" x14ac:dyDescent="0.25">
      <c r="A3" t="s">
        <v>128</v>
      </c>
    </row>
    <row r="4" spans="1:15" x14ac:dyDescent="0.25">
      <c r="A4" t="s">
        <v>100</v>
      </c>
    </row>
    <row r="5" spans="1:15" x14ac:dyDescent="0.25">
      <c r="A5" t="s">
        <v>129</v>
      </c>
    </row>
    <row r="6" spans="1:15" x14ac:dyDescent="0.25">
      <c r="A6" t="s">
        <v>102</v>
      </c>
      <c r="O6" t="s">
        <v>130</v>
      </c>
    </row>
    <row r="7" spans="1:15" x14ac:dyDescent="0.25">
      <c r="A7" t="s">
        <v>131</v>
      </c>
      <c r="O7" t="s">
        <v>132</v>
      </c>
    </row>
    <row r="8" spans="1:15" x14ac:dyDescent="0.25">
      <c r="A8" t="s">
        <v>133</v>
      </c>
      <c r="O8" t="s">
        <v>134</v>
      </c>
    </row>
    <row r="9" spans="1:15" x14ac:dyDescent="0.25">
      <c r="O9" t="s">
        <v>135</v>
      </c>
    </row>
    <row r="10" spans="1:15" x14ac:dyDescent="0.25">
      <c r="A10" t="s">
        <v>105</v>
      </c>
      <c r="B10" s="18">
        <v>41935.683333333334</v>
      </c>
      <c r="C10" t="s">
        <v>106</v>
      </c>
      <c r="D10">
        <v>0</v>
      </c>
      <c r="E10" t="s">
        <v>107</v>
      </c>
      <c r="O10" t="s">
        <v>136</v>
      </c>
    </row>
    <row r="11" spans="1:15" x14ac:dyDescent="0.25">
      <c r="O11" t="s">
        <v>137</v>
      </c>
    </row>
    <row r="12" spans="1:15" x14ac:dyDescent="0.25">
      <c r="A12" t="s">
        <v>108</v>
      </c>
      <c r="O12" t="s">
        <v>138</v>
      </c>
    </row>
    <row r="13" spans="1:15" x14ac:dyDescent="0.25">
      <c r="B13">
        <v>1</v>
      </c>
      <c r="C13">
        <v>2</v>
      </c>
      <c r="D13">
        <v>3</v>
      </c>
      <c r="E13">
        <v>4</v>
      </c>
      <c r="F13">
        <v>5</v>
      </c>
      <c r="G13">
        <v>6</v>
      </c>
      <c r="H13">
        <v>7</v>
      </c>
      <c r="I13">
        <v>8</v>
      </c>
      <c r="J13">
        <v>9</v>
      </c>
      <c r="K13">
        <v>10</v>
      </c>
      <c r="L13">
        <v>11</v>
      </c>
      <c r="M13">
        <v>12</v>
      </c>
    </row>
    <row r="14" spans="1:15" x14ac:dyDescent="0.25">
      <c r="A14" t="s">
        <v>109</v>
      </c>
      <c r="B14">
        <v>4289.5</v>
      </c>
      <c r="C14" s="23">
        <v>3242.25</v>
      </c>
      <c r="D14" s="24">
        <v>3856.25</v>
      </c>
      <c r="E14" s="23">
        <v>2941.5</v>
      </c>
      <c r="F14" s="24">
        <v>3057.25</v>
      </c>
      <c r="G14" s="23">
        <v>3426.25</v>
      </c>
      <c r="H14" s="24">
        <v>2620.75</v>
      </c>
      <c r="I14" s="23">
        <v>3552.75</v>
      </c>
      <c r="J14" s="24">
        <v>3617.25</v>
      </c>
      <c r="K14">
        <v>0</v>
      </c>
      <c r="L14">
        <v>23.25</v>
      </c>
      <c r="M14">
        <v>0</v>
      </c>
      <c r="O14" t="s">
        <v>139</v>
      </c>
    </row>
    <row r="15" spans="1:15" x14ac:dyDescent="0.25">
      <c r="A15" t="s">
        <v>112</v>
      </c>
      <c r="B15">
        <v>4160.25</v>
      </c>
      <c r="C15" s="25">
        <v>3395.25</v>
      </c>
      <c r="D15" s="26">
        <v>3207.75</v>
      </c>
      <c r="E15" s="25">
        <v>3235.25</v>
      </c>
      <c r="F15" s="26">
        <v>3190.5</v>
      </c>
      <c r="G15" s="25">
        <v>2846</v>
      </c>
      <c r="H15" s="26">
        <v>2846</v>
      </c>
      <c r="I15" s="25">
        <v>2986</v>
      </c>
      <c r="J15" s="26">
        <v>3064.5</v>
      </c>
      <c r="K15">
        <v>3.25</v>
      </c>
      <c r="L15">
        <v>16.75</v>
      </c>
      <c r="M15">
        <v>3.25</v>
      </c>
      <c r="O15" t="s">
        <v>140</v>
      </c>
    </row>
    <row r="16" spans="1:15" x14ac:dyDescent="0.25">
      <c r="A16" t="s">
        <v>113</v>
      </c>
      <c r="B16">
        <v>4252</v>
      </c>
      <c r="C16" s="25">
        <v>3644.5</v>
      </c>
      <c r="D16" s="26">
        <v>3433</v>
      </c>
      <c r="E16" s="25">
        <v>2620.75</v>
      </c>
      <c r="F16" s="26">
        <v>2849.5</v>
      </c>
      <c r="G16" s="25">
        <v>2689.25</v>
      </c>
      <c r="H16" s="26">
        <v>2467</v>
      </c>
      <c r="I16" s="25">
        <v>3279.5</v>
      </c>
      <c r="J16" s="26">
        <v>2802</v>
      </c>
      <c r="K16">
        <v>0</v>
      </c>
      <c r="L16">
        <v>13.25</v>
      </c>
      <c r="M16">
        <v>0</v>
      </c>
    </row>
    <row r="17" spans="1:15" x14ac:dyDescent="0.25">
      <c r="A17" t="s">
        <v>114</v>
      </c>
      <c r="B17">
        <v>3842.5</v>
      </c>
      <c r="C17" s="25">
        <v>3340.75</v>
      </c>
      <c r="D17" s="26">
        <v>3125.75</v>
      </c>
      <c r="E17" s="25">
        <v>2166.75</v>
      </c>
      <c r="F17" s="26">
        <v>1764.25</v>
      </c>
      <c r="G17" s="25">
        <v>1975.75</v>
      </c>
      <c r="H17" s="26">
        <v>914.25</v>
      </c>
      <c r="I17" s="25">
        <v>2870</v>
      </c>
      <c r="J17" s="26">
        <v>3491</v>
      </c>
      <c r="K17">
        <v>3.25</v>
      </c>
      <c r="L17">
        <v>19.75</v>
      </c>
      <c r="M17">
        <v>0</v>
      </c>
    </row>
    <row r="18" spans="1:15" x14ac:dyDescent="0.25">
      <c r="A18" t="s">
        <v>115</v>
      </c>
      <c r="B18">
        <v>4122.25</v>
      </c>
      <c r="C18" s="25">
        <v>3166.75</v>
      </c>
      <c r="D18" s="26">
        <v>2771</v>
      </c>
      <c r="E18" s="25">
        <v>16.75</v>
      </c>
      <c r="F18" s="26">
        <v>47.25</v>
      </c>
      <c r="G18" s="25">
        <v>1678.75</v>
      </c>
      <c r="H18" s="26">
        <v>1351.25</v>
      </c>
      <c r="I18" s="25">
        <v>2784.5</v>
      </c>
      <c r="J18" s="26">
        <v>3033.75</v>
      </c>
      <c r="K18">
        <v>0</v>
      </c>
      <c r="L18" s="2">
        <v>3419.5</v>
      </c>
      <c r="M18">
        <v>0</v>
      </c>
    </row>
    <row r="19" spans="1:15" x14ac:dyDescent="0.25">
      <c r="A19" t="s">
        <v>116</v>
      </c>
      <c r="B19">
        <v>4132.75</v>
      </c>
      <c r="C19" s="25">
        <v>2081.75</v>
      </c>
      <c r="D19" s="26">
        <v>2180.5</v>
      </c>
      <c r="E19" s="25">
        <v>3.25</v>
      </c>
      <c r="F19" s="26">
        <v>23.75</v>
      </c>
      <c r="G19" s="25">
        <v>958.5</v>
      </c>
      <c r="H19" s="26">
        <v>815.25</v>
      </c>
      <c r="I19" s="25">
        <v>2190.75</v>
      </c>
      <c r="J19" s="26">
        <v>2334</v>
      </c>
      <c r="K19">
        <v>0</v>
      </c>
      <c r="L19">
        <v>30.5</v>
      </c>
      <c r="M19">
        <v>0</v>
      </c>
    </row>
    <row r="20" spans="1:15" x14ac:dyDescent="0.25">
      <c r="A20" t="s">
        <v>117</v>
      </c>
      <c r="B20">
        <v>4136</v>
      </c>
      <c r="C20" s="25">
        <v>108.75</v>
      </c>
      <c r="D20" s="26">
        <v>122.25</v>
      </c>
      <c r="E20" s="25">
        <v>30.5</v>
      </c>
      <c r="F20" s="26">
        <v>23.5</v>
      </c>
      <c r="G20" s="25">
        <v>805</v>
      </c>
      <c r="H20" s="26">
        <v>542</v>
      </c>
      <c r="I20" s="25">
        <v>1340.75</v>
      </c>
      <c r="J20" s="26">
        <v>1474</v>
      </c>
      <c r="K20">
        <v>0</v>
      </c>
      <c r="L20" s="2">
        <v>3371.75</v>
      </c>
      <c r="M20">
        <v>0</v>
      </c>
    </row>
    <row r="21" spans="1:15" x14ac:dyDescent="0.25">
      <c r="A21" t="s">
        <v>141</v>
      </c>
      <c r="B21">
        <v>2914</v>
      </c>
      <c r="C21" s="27">
        <v>27</v>
      </c>
      <c r="D21" s="28">
        <v>30.5</v>
      </c>
      <c r="E21" s="27">
        <v>57.5</v>
      </c>
      <c r="F21" s="28">
        <v>71.25</v>
      </c>
      <c r="G21" s="27">
        <v>466.75</v>
      </c>
      <c r="H21" s="28">
        <v>876.5</v>
      </c>
      <c r="I21" s="27">
        <v>221.25</v>
      </c>
      <c r="J21" s="28">
        <v>265.75</v>
      </c>
      <c r="K21">
        <v>0</v>
      </c>
      <c r="L21">
        <v>77.75</v>
      </c>
      <c r="M21">
        <v>0</v>
      </c>
      <c r="O21" t="s">
        <v>142</v>
      </c>
    </row>
    <row r="23" spans="1:15" x14ac:dyDescent="0.25">
      <c r="A23" t="s">
        <v>118</v>
      </c>
    </row>
    <row r="24" spans="1:15" x14ac:dyDescent="0.25">
      <c r="B24">
        <v>1</v>
      </c>
      <c r="C24">
        <v>2</v>
      </c>
      <c r="D24">
        <v>3</v>
      </c>
      <c r="E24">
        <v>4</v>
      </c>
      <c r="F24">
        <v>5</v>
      </c>
      <c r="G24">
        <v>6</v>
      </c>
      <c r="H24">
        <v>7</v>
      </c>
      <c r="I24">
        <v>8</v>
      </c>
      <c r="J24">
        <v>9</v>
      </c>
      <c r="K24">
        <v>10</v>
      </c>
      <c r="L24">
        <v>11</v>
      </c>
      <c r="M24">
        <v>12</v>
      </c>
      <c r="O24" t="s">
        <v>143</v>
      </c>
    </row>
    <row r="25" spans="1:15" x14ac:dyDescent="0.25">
      <c r="A25" t="s">
        <v>109</v>
      </c>
      <c r="B25">
        <v>301.08210000000003</v>
      </c>
      <c r="C25" s="23">
        <v>168.89019999999999</v>
      </c>
      <c r="D25" s="24">
        <v>210.5094</v>
      </c>
      <c r="E25" s="23">
        <v>195.8254</v>
      </c>
      <c r="F25" s="24">
        <v>194.6772</v>
      </c>
      <c r="G25" s="23">
        <v>218.4462</v>
      </c>
      <c r="H25" s="24">
        <v>139.7106</v>
      </c>
      <c r="I25" s="23">
        <v>98.163439999999994</v>
      </c>
      <c r="J25" s="24">
        <v>165.59209999999999</v>
      </c>
      <c r="K25">
        <v>0</v>
      </c>
      <c r="L25">
        <v>6.4855609999999997</v>
      </c>
      <c r="M25">
        <v>0</v>
      </c>
    </row>
    <row r="26" spans="1:15" x14ac:dyDescent="0.25">
      <c r="A26" t="s">
        <v>112</v>
      </c>
      <c r="B26">
        <v>406.90570000000002</v>
      </c>
      <c r="C26" s="25">
        <v>194.2817</v>
      </c>
      <c r="D26" s="26">
        <v>351.02</v>
      </c>
      <c r="E26" s="25">
        <v>185.90110000000001</v>
      </c>
      <c r="F26" s="26">
        <v>193.53919999999999</v>
      </c>
      <c r="G26" s="25">
        <v>90.333640000000003</v>
      </c>
      <c r="H26" s="26">
        <v>138.01150000000001</v>
      </c>
      <c r="I26" s="25">
        <v>221.87870000000001</v>
      </c>
      <c r="J26" s="26">
        <v>103.7373</v>
      </c>
      <c r="K26">
        <v>3.25</v>
      </c>
      <c r="L26">
        <v>10.028090000000001</v>
      </c>
      <c r="M26">
        <v>3.25</v>
      </c>
    </row>
    <row r="27" spans="1:15" x14ac:dyDescent="0.25">
      <c r="A27" t="s">
        <v>113</v>
      </c>
      <c r="B27">
        <v>276.85590000000002</v>
      </c>
      <c r="C27" s="25">
        <v>274.43560000000002</v>
      </c>
      <c r="D27" s="26">
        <v>300.83409999999998</v>
      </c>
      <c r="E27" s="25">
        <v>195.95419999999999</v>
      </c>
      <c r="F27" s="26">
        <v>254.40309999999999</v>
      </c>
      <c r="G27" s="25">
        <v>201.07929999999999</v>
      </c>
      <c r="H27" s="26">
        <v>92.172839999999994</v>
      </c>
      <c r="I27" s="25">
        <v>84.103610000000003</v>
      </c>
      <c r="J27" s="26">
        <v>149.07210000000001</v>
      </c>
      <c r="K27">
        <v>0</v>
      </c>
      <c r="L27">
        <v>5.513242</v>
      </c>
      <c r="M27">
        <v>0</v>
      </c>
    </row>
    <row r="28" spans="1:15" x14ac:dyDescent="0.25">
      <c r="A28" t="s">
        <v>114</v>
      </c>
      <c r="B28">
        <v>199.06890000000001</v>
      </c>
      <c r="C28" s="25">
        <v>79.216350000000006</v>
      </c>
      <c r="D28" s="26">
        <v>194.6755</v>
      </c>
      <c r="E28" s="25">
        <v>175.7912</v>
      </c>
      <c r="F28" s="26">
        <v>54.929310000000001</v>
      </c>
      <c r="G28" s="25">
        <v>166.54949999999999</v>
      </c>
      <c r="H28" s="26">
        <v>180.35169999999999</v>
      </c>
      <c r="I28" s="25">
        <v>104.6956</v>
      </c>
      <c r="J28" s="26">
        <v>106.2897</v>
      </c>
      <c r="K28">
        <v>3.25</v>
      </c>
      <c r="L28">
        <v>6.75</v>
      </c>
      <c r="M28">
        <v>0</v>
      </c>
    </row>
    <row r="29" spans="1:15" x14ac:dyDescent="0.25">
      <c r="A29" t="s">
        <v>115</v>
      </c>
      <c r="B29">
        <v>415.42840000000001</v>
      </c>
      <c r="C29" s="25">
        <v>233.89680000000001</v>
      </c>
      <c r="D29" s="26">
        <v>140.17189999999999</v>
      </c>
      <c r="E29" s="25">
        <v>6.4855609999999997</v>
      </c>
      <c r="F29" s="26">
        <v>20.527930000000001</v>
      </c>
      <c r="G29" s="25">
        <v>61.639240000000001</v>
      </c>
      <c r="H29" s="26">
        <v>174.06630000000001</v>
      </c>
      <c r="I29" s="25">
        <v>71.046350000000004</v>
      </c>
      <c r="J29" s="26">
        <v>115.2052</v>
      </c>
      <c r="K29">
        <v>0</v>
      </c>
      <c r="L29" s="2">
        <v>144.7748</v>
      </c>
      <c r="M29">
        <v>0</v>
      </c>
    </row>
    <row r="30" spans="1:15" x14ac:dyDescent="0.25">
      <c r="A30" t="s">
        <v>116</v>
      </c>
      <c r="B30">
        <v>283.76760000000002</v>
      </c>
      <c r="C30" s="25">
        <v>182.67519999999999</v>
      </c>
      <c r="D30" s="26">
        <v>126.21769999999999</v>
      </c>
      <c r="E30" s="25">
        <v>3.25</v>
      </c>
      <c r="F30" s="26">
        <v>23.75</v>
      </c>
      <c r="G30" s="25">
        <v>105.70440000000001</v>
      </c>
      <c r="H30" s="26">
        <v>34.098820000000003</v>
      </c>
      <c r="I30" s="25">
        <v>125.3843</v>
      </c>
      <c r="J30" s="26">
        <v>218.08449999999999</v>
      </c>
      <c r="K30">
        <v>0</v>
      </c>
      <c r="L30">
        <v>30.5</v>
      </c>
      <c r="M30">
        <v>0</v>
      </c>
    </row>
    <row r="31" spans="1:15" x14ac:dyDescent="0.25">
      <c r="A31" t="s">
        <v>117</v>
      </c>
      <c r="B31">
        <v>337.62279999999998</v>
      </c>
      <c r="C31" s="25">
        <v>19.327760000000001</v>
      </c>
      <c r="D31" s="26">
        <v>31.089590000000001</v>
      </c>
      <c r="E31" s="25">
        <v>22.422090000000001</v>
      </c>
      <c r="F31" s="26">
        <v>19.410049999999998</v>
      </c>
      <c r="G31" s="25">
        <v>89.006550000000004</v>
      </c>
      <c r="H31" s="26">
        <v>93.380049999999997</v>
      </c>
      <c r="I31" s="25">
        <v>32.66592</v>
      </c>
      <c r="J31" s="26">
        <v>216.93969999999999</v>
      </c>
      <c r="K31">
        <v>0</v>
      </c>
      <c r="L31" s="2">
        <v>293.73719999999997</v>
      </c>
      <c r="M31">
        <v>0</v>
      </c>
    </row>
    <row r="32" spans="1:15" x14ac:dyDescent="0.25">
      <c r="A32" t="s">
        <v>141</v>
      </c>
      <c r="B32">
        <v>475.80040000000002</v>
      </c>
      <c r="C32" s="27">
        <v>11.0227</v>
      </c>
      <c r="D32" s="28">
        <v>26.345459999999999</v>
      </c>
      <c r="E32" s="27">
        <v>18.030069999999998</v>
      </c>
      <c r="F32" s="28">
        <v>37.910800000000002</v>
      </c>
      <c r="G32" s="27">
        <v>87.576040000000006</v>
      </c>
      <c r="H32" s="28">
        <v>95.181849999999997</v>
      </c>
      <c r="I32" s="27">
        <v>45.602220000000003</v>
      </c>
      <c r="J32" s="28">
        <v>48.09084</v>
      </c>
      <c r="K32">
        <v>0</v>
      </c>
      <c r="L32">
        <v>25.685189999999999</v>
      </c>
      <c r="M32">
        <v>0</v>
      </c>
    </row>
    <row r="39" spans="1:21" x14ac:dyDescent="0.25">
      <c r="A39" t="s">
        <v>39</v>
      </c>
      <c r="C39">
        <v>3242.25</v>
      </c>
      <c r="D39">
        <v>3395.25</v>
      </c>
      <c r="E39">
        <v>3644.5</v>
      </c>
      <c r="F39">
        <v>3340.75</v>
      </c>
      <c r="G39">
        <v>3166.75</v>
      </c>
      <c r="H39">
        <v>2081.75</v>
      </c>
      <c r="I39">
        <v>108.75</v>
      </c>
      <c r="J39">
        <v>27</v>
      </c>
      <c r="L39" t="s">
        <v>37</v>
      </c>
      <c r="N39">
        <v>2941.5</v>
      </c>
      <c r="O39">
        <v>3235.25</v>
      </c>
      <c r="P39">
        <v>2620.75</v>
      </c>
      <c r="Q39">
        <v>2166.75</v>
      </c>
      <c r="R39">
        <v>16.75</v>
      </c>
      <c r="S39">
        <v>3.25</v>
      </c>
      <c r="T39">
        <v>30.5</v>
      </c>
      <c r="U39">
        <v>57.5</v>
      </c>
    </row>
    <row r="40" spans="1:21" x14ac:dyDescent="0.25">
      <c r="C40">
        <v>3856.25</v>
      </c>
      <c r="D40">
        <v>3207.75</v>
      </c>
      <c r="E40">
        <v>3433</v>
      </c>
      <c r="F40">
        <v>3125.75</v>
      </c>
      <c r="G40">
        <v>2771</v>
      </c>
      <c r="H40">
        <v>2180.5</v>
      </c>
      <c r="I40">
        <v>122.25</v>
      </c>
      <c r="J40">
        <v>30.5</v>
      </c>
      <c r="N40">
        <v>3057.25</v>
      </c>
      <c r="O40">
        <v>3190.5</v>
      </c>
      <c r="P40">
        <v>2849.5</v>
      </c>
      <c r="Q40">
        <v>1764.25</v>
      </c>
      <c r="R40">
        <v>47.25</v>
      </c>
      <c r="S40">
        <v>23.75</v>
      </c>
      <c r="T40">
        <v>23.5</v>
      </c>
      <c r="U40">
        <v>71.25</v>
      </c>
    </row>
    <row r="43" spans="1:21" x14ac:dyDescent="0.25">
      <c r="A43" t="s">
        <v>144</v>
      </c>
      <c r="C43">
        <v>168.89019999999999</v>
      </c>
      <c r="D43">
        <v>194.2817</v>
      </c>
      <c r="E43">
        <v>274.43560000000002</v>
      </c>
      <c r="F43">
        <v>79.216350000000006</v>
      </c>
      <c r="G43">
        <v>233.89680000000001</v>
      </c>
      <c r="H43">
        <v>182.67519999999999</v>
      </c>
      <c r="I43">
        <v>19.327760000000001</v>
      </c>
      <c r="J43">
        <v>11.0227</v>
      </c>
      <c r="L43" t="s">
        <v>145</v>
      </c>
      <c r="N43">
        <v>195.8254</v>
      </c>
      <c r="O43">
        <v>185.90110000000001</v>
      </c>
      <c r="P43">
        <v>195.95419999999999</v>
      </c>
      <c r="Q43">
        <v>175.7912</v>
      </c>
      <c r="R43">
        <v>6.4855609999999997</v>
      </c>
      <c r="S43">
        <v>3.25</v>
      </c>
      <c r="T43">
        <v>22.422090000000001</v>
      </c>
      <c r="U43">
        <v>18.030069999999998</v>
      </c>
    </row>
    <row r="44" spans="1:21" x14ac:dyDescent="0.25">
      <c r="C44">
        <v>210.5094</v>
      </c>
      <c r="D44">
        <v>351.02</v>
      </c>
      <c r="E44">
        <v>300.83409999999998</v>
      </c>
      <c r="F44">
        <v>194.6755</v>
      </c>
      <c r="G44">
        <v>140.17189999999999</v>
      </c>
      <c r="H44">
        <v>126.21769999999999</v>
      </c>
      <c r="I44">
        <v>31.089590000000001</v>
      </c>
      <c r="J44">
        <v>26.345459999999999</v>
      </c>
      <c r="N44">
        <v>194.6772</v>
      </c>
      <c r="O44">
        <v>193.53919999999999</v>
      </c>
      <c r="P44">
        <v>254.40309999999999</v>
      </c>
      <c r="Q44">
        <v>54.929310000000001</v>
      </c>
      <c r="R44">
        <v>20.527930000000001</v>
      </c>
      <c r="S44">
        <v>23.75</v>
      </c>
      <c r="T44">
        <v>19.410049999999998</v>
      </c>
      <c r="U44">
        <v>37.910800000000002</v>
      </c>
    </row>
    <row r="48" spans="1:21" x14ac:dyDescent="0.25">
      <c r="A48" t="s">
        <v>146</v>
      </c>
      <c r="C48">
        <v>3426.25</v>
      </c>
      <c r="D48">
        <v>2846</v>
      </c>
      <c r="E48">
        <v>2689.25</v>
      </c>
      <c r="F48">
        <v>1975.75</v>
      </c>
      <c r="G48">
        <v>1678.75</v>
      </c>
      <c r="H48">
        <v>958.5</v>
      </c>
      <c r="I48">
        <v>805</v>
      </c>
      <c r="J48">
        <v>466.75</v>
      </c>
      <c r="L48" t="s">
        <v>62</v>
      </c>
      <c r="N48">
        <v>3552.75</v>
      </c>
      <c r="O48">
        <v>2986</v>
      </c>
      <c r="P48">
        <v>3279.5</v>
      </c>
      <c r="Q48">
        <v>2870</v>
      </c>
      <c r="R48">
        <v>2784.5</v>
      </c>
      <c r="S48">
        <v>2190.75</v>
      </c>
      <c r="T48">
        <v>1340.75</v>
      </c>
      <c r="U48">
        <v>221.25</v>
      </c>
    </row>
    <row r="49" spans="1:21" x14ac:dyDescent="0.25">
      <c r="C49">
        <v>2620.75</v>
      </c>
      <c r="D49">
        <v>2846</v>
      </c>
      <c r="E49">
        <v>2467</v>
      </c>
      <c r="F49">
        <v>914.25</v>
      </c>
      <c r="G49">
        <v>1351.25</v>
      </c>
      <c r="H49">
        <v>815.25</v>
      </c>
      <c r="I49">
        <v>542</v>
      </c>
      <c r="J49">
        <v>876.5</v>
      </c>
      <c r="N49">
        <v>3617.25</v>
      </c>
      <c r="O49">
        <v>3064.5</v>
      </c>
      <c r="P49">
        <v>2802</v>
      </c>
      <c r="Q49">
        <v>3491</v>
      </c>
      <c r="R49">
        <v>3033.75</v>
      </c>
      <c r="S49">
        <v>2334</v>
      </c>
      <c r="T49">
        <v>1474</v>
      </c>
      <c r="U49">
        <v>265.75</v>
      </c>
    </row>
    <row r="52" spans="1:21" x14ac:dyDescent="0.25">
      <c r="A52" t="s">
        <v>147</v>
      </c>
      <c r="C52">
        <v>218.4462</v>
      </c>
      <c r="D52">
        <v>90.333640000000003</v>
      </c>
      <c r="E52">
        <v>201.07929999999999</v>
      </c>
      <c r="F52">
        <v>166.54949999999999</v>
      </c>
      <c r="G52">
        <v>61.639240000000001</v>
      </c>
      <c r="H52">
        <v>105.70440000000001</v>
      </c>
      <c r="I52">
        <v>89.006550000000004</v>
      </c>
      <c r="J52">
        <v>87.576040000000006</v>
      </c>
      <c r="L52" t="s">
        <v>148</v>
      </c>
      <c r="N52">
        <v>98.163439999999994</v>
      </c>
      <c r="O52">
        <v>221.87870000000001</v>
      </c>
      <c r="P52">
        <v>84.103610000000003</v>
      </c>
      <c r="Q52">
        <v>104.6956</v>
      </c>
      <c r="R52">
        <v>71.046350000000004</v>
      </c>
      <c r="S52">
        <v>125.3843</v>
      </c>
      <c r="T52">
        <v>32.66592</v>
      </c>
      <c r="U52">
        <v>45.602220000000003</v>
      </c>
    </row>
    <row r="53" spans="1:21" x14ac:dyDescent="0.25">
      <c r="C53">
        <v>139.7106</v>
      </c>
      <c r="D53">
        <v>138.01150000000001</v>
      </c>
      <c r="E53">
        <v>92.172839999999994</v>
      </c>
      <c r="F53">
        <v>180.35169999999999</v>
      </c>
      <c r="G53">
        <v>174.06630000000001</v>
      </c>
      <c r="H53">
        <v>34.098820000000003</v>
      </c>
      <c r="I53">
        <v>93.380049999999997</v>
      </c>
      <c r="J53">
        <v>95.181849999999997</v>
      </c>
      <c r="N53">
        <v>165.59209999999999</v>
      </c>
      <c r="O53">
        <v>103.7373</v>
      </c>
      <c r="P53">
        <v>149.07210000000001</v>
      </c>
      <c r="Q53">
        <v>106.2897</v>
      </c>
      <c r="R53">
        <v>115.2052</v>
      </c>
      <c r="S53">
        <v>218.08449999999999</v>
      </c>
      <c r="T53">
        <v>216.93969999999999</v>
      </c>
      <c r="U53">
        <v>48.09084</v>
      </c>
    </row>
    <row r="56" spans="1:21" x14ac:dyDescent="0.25">
      <c r="O56" t="s">
        <v>177</v>
      </c>
    </row>
    <row r="57" spans="1:21" x14ac:dyDescent="0.25">
      <c r="B57" t="s">
        <v>149</v>
      </c>
    </row>
    <row r="58" spans="1:21" x14ac:dyDescent="0.25">
      <c r="C58" t="s">
        <v>150</v>
      </c>
      <c r="F58" t="s">
        <v>151</v>
      </c>
      <c r="G58" t="s">
        <v>152</v>
      </c>
      <c r="I58" t="s">
        <v>153</v>
      </c>
      <c r="K58" t="s">
        <v>154</v>
      </c>
    </row>
    <row r="59" spans="1:21" x14ac:dyDescent="0.25">
      <c r="C59">
        <v>27</v>
      </c>
      <c r="D59">
        <v>30.5</v>
      </c>
      <c r="F59">
        <v>10000</v>
      </c>
      <c r="G59">
        <f t="shared" ref="G59:G65" si="0">LOG10(F59)</f>
        <v>4</v>
      </c>
      <c r="I59">
        <v>11.0227</v>
      </c>
      <c r="J59">
        <v>26.345459999999999</v>
      </c>
      <c r="K59" s="19">
        <f>I59/C59</f>
        <v>0.40824814814814814</v>
      </c>
      <c r="L59" s="19">
        <f>J59/D59</f>
        <v>0.86378557377049181</v>
      </c>
      <c r="O59">
        <f>C59*4</f>
        <v>108</v>
      </c>
      <c r="P59">
        <f>D59*4</f>
        <v>122</v>
      </c>
    </row>
    <row r="60" spans="1:21" x14ac:dyDescent="0.25">
      <c r="C60">
        <v>108.75</v>
      </c>
      <c r="D60">
        <v>122.25</v>
      </c>
      <c r="F60">
        <v>1000</v>
      </c>
      <c r="G60">
        <f t="shared" si="0"/>
        <v>3</v>
      </c>
      <c r="I60">
        <v>19.327760000000001</v>
      </c>
      <c r="J60">
        <v>31.089590000000001</v>
      </c>
      <c r="K60" s="19">
        <f t="shared" ref="K60:L66" si="1">I60/C60</f>
        <v>0.17772652873563219</v>
      </c>
      <c r="L60" s="19">
        <f t="shared" si="1"/>
        <v>0.25431157464212678</v>
      </c>
      <c r="O60">
        <f t="shared" ref="O60:O66" si="2">C60*4</f>
        <v>435</v>
      </c>
      <c r="P60">
        <f t="shared" ref="P60:P66" si="3">D60*4</f>
        <v>489</v>
      </c>
    </row>
    <row r="61" spans="1:21" x14ac:dyDescent="0.25">
      <c r="C61">
        <v>2081.75</v>
      </c>
      <c r="D61">
        <v>2180.5</v>
      </c>
      <c r="F61">
        <v>100</v>
      </c>
      <c r="G61">
        <f t="shared" si="0"/>
        <v>2</v>
      </c>
      <c r="I61">
        <v>182.67519999999999</v>
      </c>
      <c r="J61">
        <v>126.21769999999999</v>
      </c>
      <c r="K61" s="19">
        <f t="shared" si="1"/>
        <v>8.7750786597814337E-2</v>
      </c>
      <c r="L61" s="19">
        <f t="shared" si="1"/>
        <v>5.7884751203852322E-2</v>
      </c>
      <c r="O61">
        <f t="shared" si="2"/>
        <v>8327</v>
      </c>
      <c r="P61">
        <f t="shared" si="3"/>
        <v>8722</v>
      </c>
    </row>
    <row r="62" spans="1:21" x14ac:dyDescent="0.25">
      <c r="C62">
        <v>3166.75</v>
      </c>
      <c r="D62">
        <v>2771</v>
      </c>
      <c r="F62">
        <v>10</v>
      </c>
      <c r="G62">
        <f t="shared" si="0"/>
        <v>1</v>
      </c>
      <c r="I62">
        <v>233.89680000000001</v>
      </c>
      <c r="J62">
        <v>140.17189999999999</v>
      </c>
      <c r="K62" s="19">
        <f t="shared" si="1"/>
        <v>7.3860203678850558E-2</v>
      </c>
      <c r="L62" s="19">
        <f t="shared" si="1"/>
        <v>5.0585312161674487E-2</v>
      </c>
      <c r="O62">
        <f t="shared" si="2"/>
        <v>12667</v>
      </c>
      <c r="P62">
        <f t="shared" si="3"/>
        <v>11084</v>
      </c>
    </row>
    <row r="63" spans="1:21" x14ac:dyDescent="0.25">
      <c r="C63">
        <v>3340.75</v>
      </c>
      <c r="D63">
        <v>3125.75</v>
      </c>
      <c r="F63">
        <v>1</v>
      </c>
      <c r="G63">
        <f t="shared" si="0"/>
        <v>0</v>
      </c>
      <c r="I63">
        <v>79.216350000000006</v>
      </c>
      <c r="J63">
        <v>194.6755</v>
      </c>
      <c r="K63" s="19">
        <f t="shared" si="1"/>
        <v>2.37121454763152E-2</v>
      </c>
      <c r="L63" s="19">
        <f t="shared" si="1"/>
        <v>6.2281212508997839E-2</v>
      </c>
      <c r="O63">
        <f t="shared" si="2"/>
        <v>13363</v>
      </c>
      <c r="P63">
        <f t="shared" si="3"/>
        <v>12503</v>
      </c>
    </row>
    <row r="64" spans="1:21" x14ac:dyDescent="0.25">
      <c r="C64">
        <v>3644.5</v>
      </c>
      <c r="D64">
        <v>3433</v>
      </c>
      <c r="F64">
        <v>0.1</v>
      </c>
      <c r="G64">
        <f t="shared" si="0"/>
        <v>-1</v>
      </c>
      <c r="I64">
        <v>274.43560000000002</v>
      </c>
      <c r="J64">
        <v>300.83409999999998</v>
      </c>
      <c r="K64" s="19">
        <f t="shared" si="1"/>
        <v>7.5301303333790648E-2</v>
      </c>
      <c r="L64" s="19">
        <f t="shared" si="1"/>
        <v>8.763009030002912E-2</v>
      </c>
      <c r="O64">
        <f t="shared" si="2"/>
        <v>14578</v>
      </c>
      <c r="P64">
        <f t="shared" si="3"/>
        <v>13732</v>
      </c>
    </row>
    <row r="65" spans="2:16" x14ac:dyDescent="0.25">
      <c r="C65">
        <v>3395.25</v>
      </c>
      <c r="D65">
        <v>3207.75</v>
      </c>
      <c r="F65">
        <v>0.01</v>
      </c>
      <c r="G65">
        <f t="shared" si="0"/>
        <v>-2</v>
      </c>
      <c r="I65">
        <v>194.2817</v>
      </c>
      <c r="J65">
        <v>351.02</v>
      </c>
      <c r="K65" s="19">
        <f t="shared" si="1"/>
        <v>5.7221618437523013E-2</v>
      </c>
      <c r="L65" s="19">
        <f t="shared" si="1"/>
        <v>0.10942872730106772</v>
      </c>
      <c r="O65">
        <f t="shared" si="2"/>
        <v>13581</v>
      </c>
      <c r="P65">
        <f t="shared" si="3"/>
        <v>12831</v>
      </c>
    </row>
    <row r="66" spans="2:16" x14ac:dyDescent="0.25">
      <c r="C66">
        <v>3242.25</v>
      </c>
      <c r="D66">
        <v>3856.25</v>
      </c>
      <c r="F66">
        <v>0</v>
      </c>
      <c r="G66">
        <v>-3</v>
      </c>
      <c r="I66">
        <v>168.89019999999999</v>
      </c>
      <c r="J66">
        <v>210.5094</v>
      </c>
      <c r="K66" s="19">
        <f t="shared" si="1"/>
        <v>5.2090431027835608E-2</v>
      </c>
      <c r="L66" s="19">
        <f t="shared" si="1"/>
        <v>5.4589147487844408E-2</v>
      </c>
      <c r="O66">
        <f t="shared" si="2"/>
        <v>12969</v>
      </c>
      <c r="P66">
        <f t="shared" si="3"/>
        <v>15425</v>
      </c>
    </row>
    <row r="69" spans="2:16" x14ac:dyDescent="0.25">
      <c r="B69" t="s">
        <v>155</v>
      </c>
    </row>
    <row r="70" spans="2:16" x14ac:dyDescent="0.25">
      <c r="C70" t="s">
        <v>150</v>
      </c>
      <c r="F70" t="s">
        <v>156</v>
      </c>
      <c r="G70" t="s">
        <v>152</v>
      </c>
      <c r="I70" t="s">
        <v>153</v>
      </c>
      <c r="K70" t="s">
        <v>154</v>
      </c>
    </row>
    <row r="71" spans="2:16" x14ac:dyDescent="0.25">
      <c r="C71">
        <v>57.5</v>
      </c>
      <c r="D71">
        <v>71.25</v>
      </c>
      <c r="F71">
        <v>100000</v>
      </c>
      <c r="G71">
        <f t="shared" ref="G71:G77" si="4">LOG10(F71)</f>
        <v>5</v>
      </c>
      <c r="I71">
        <v>18.030069999999998</v>
      </c>
      <c r="J71">
        <v>37.910800000000002</v>
      </c>
      <c r="K71" s="19">
        <f>I71/C71</f>
        <v>0.31356643478260865</v>
      </c>
      <c r="L71" s="19">
        <f>J71/D71</f>
        <v>0.53208140350877198</v>
      </c>
      <c r="O71">
        <f t="shared" ref="O71:O78" si="5">C71*4</f>
        <v>230</v>
      </c>
      <c r="P71">
        <f t="shared" ref="P71:P78" si="6">D71*4</f>
        <v>285</v>
      </c>
    </row>
    <row r="72" spans="2:16" x14ac:dyDescent="0.25">
      <c r="C72">
        <v>30.5</v>
      </c>
      <c r="D72">
        <v>23.5</v>
      </c>
      <c r="F72">
        <v>10000</v>
      </c>
      <c r="G72">
        <f t="shared" si="4"/>
        <v>4</v>
      </c>
      <c r="I72">
        <v>22.422090000000001</v>
      </c>
      <c r="J72">
        <v>19.410049999999998</v>
      </c>
      <c r="K72" s="19">
        <f t="shared" ref="K72:L78" si="7">I72/C72</f>
        <v>0.73515049180327874</v>
      </c>
      <c r="L72" s="19">
        <f t="shared" si="7"/>
        <v>0.82595957446808499</v>
      </c>
      <c r="O72">
        <f t="shared" si="5"/>
        <v>122</v>
      </c>
      <c r="P72">
        <f t="shared" si="6"/>
        <v>94</v>
      </c>
    </row>
    <row r="73" spans="2:16" x14ac:dyDescent="0.25">
      <c r="C73">
        <v>3.25</v>
      </c>
      <c r="D73">
        <v>23.75</v>
      </c>
      <c r="F73">
        <v>1000</v>
      </c>
      <c r="G73">
        <f t="shared" si="4"/>
        <v>3</v>
      </c>
      <c r="I73">
        <v>3.25</v>
      </c>
      <c r="J73">
        <v>23.75</v>
      </c>
      <c r="K73" s="19">
        <f t="shared" si="7"/>
        <v>1</v>
      </c>
      <c r="L73" s="19">
        <f t="shared" si="7"/>
        <v>1</v>
      </c>
      <c r="O73">
        <f t="shared" si="5"/>
        <v>13</v>
      </c>
      <c r="P73">
        <f t="shared" si="6"/>
        <v>95</v>
      </c>
    </row>
    <row r="74" spans="2:16" x14ac:dyDescent="0.25">
      <c r="C74">
        <v>16.75</v>
      </c>
      <c r="D74">
        <v>47.25</v>
      </c>
      <c r="F74">
        <v>100</v>
      </c>
      <c r="G74">
        <f t="shared" si="4"/>
        <v>2</v>
      </c>
      <c r="I74">
        <v>6.4855609999999997</v>
      </c>
      <c r="J74">
        <v>20.527930000000001</v>
      </c>
      <c r="K74" s="19">
        <f t="shared" si="7"/>
        <v>0.38719767164179103</v>
      </c>
      <c r="L74" s="19">
        <f t="shared" si="7"/>
        <v>0.43445354497354499</v>
      </c>
      <c r="O74">
        <f t="shared" si="5"/>
        <v>67</v>
      </c>
      <c r="P74">
        <f t="shared" si="6"/>
        <v>189</v>
      </c>
    </row>
    <row r="75" spans="2:16" x14ac:dyDescent="0.25">
      <c r="C75">
        <v>2166.75</v>
      </c>
      <c r="D75">
        <v>1764.25</v>
      </c>
      <c r="F75">
        <v>10</v>
      </c>
      <c r="G75">
        <f t="shared" si="4"/>
        <v>1</v>
      </c>
      <c r="I75">
        <v>175.7912</v>
      </c>
      <c r="J75">
        <v>54.929310000000001</v>
      </c>
      <c r="K75" s="19">
        <f t="shared" si="7"/>
        <v>8.1131279566170528E-2</v>
      </c>
      <c r="L75" s="19">
        <f t="shared" si="7"/>
        <v>3.1134652118463935E-2</v>
      </c>
      <c r="O75">
        <f t="shared" si="5"/>
        <v>8667</v>
      </c>
      <c r="P75">
        <f t="shared" si="6"/>
        <v>7057</v>
      </c>
    </row>
    <row r="76" spans="2:16" x14ac:dyDescent="0.25">
      <c r="C76">
        <v>2620.75</v>
      </c>
      <c r="D76">
        <v>2849.5</v>
      </c>
      <c r="F76">
        <v>1</v>
      </c>
      <c r="G76">
        <f t="shared" si="4"/>
        <v>0</v>
      </c>
      <c r="I76">
        <v>195.95419999999999</v>
      </c>
      <c r="J76">
        <v>254.40309999999999</v>
      </c>
      <c r="K76" s="19">
        <f t="shared" si="7"/>
        <v>7.4770275684441473E-2</v>
      </c>
      <c r="L76" s="19">
        <f t="shared" si="7"/>
        <v>8.9279908755922094E-2</v>
      </c>
      <c r="O76">
        <f t="shared" si="5"/>
        <v>10483</v>
      </c>
      <c r="P76">
        <f t="shared" si="6"/>
        <v>11398</v>
      </c>
    </row>
    <row r="77" spans="2:16" x14ac:dyDescent="0.25">
      <c r="C77">
        <v>3235.25</v>
      </c>
      <c r="D77">
        <v>3190.5</v>
      </c>
      <c r="F77">
        <v>0.1</v>
      </c>
      <c r="G77">
        <f t="shared" si="4"/>
        <v>-1</v>
      </c>
      <c r="I77">
        <v>185.90110000000001</v>
      </c>
      <c r="J77">
        <v>193.53919999999999</v>
      </c>
      <c r="K77" s="19">
        <f t="shared" si="7"/>
        <v>5.7461123560775831E-2</v>
      </c>
      <c r="L77" s="19">
        <f t="shared" si="7"/>
        <v>6.0661087603823848E-2</v>
      </c>
      <c r="O77">
        <f t="shared" si="5"/>
        <v>12941</v>
      </c>
      <c r="P77">
        <f t="shared" si="6"/>
        <v>12762</v>
      </c>
    </row>
    <row r="78" spans="2:16" x14ac:dyDescent="0.25">
      <c r="C78">
        <v>2941.5</v>
      </c>
      <c r="D78">
        <v>3057.25</v>
      </c>
      <c r="F78">
        <v>0</v>
      </c>
      <c r="G78">
        <v>-2</v>
      </c>
      <c r="I78">
        <v>195.8254</v>
      </c>
      <c r="J78">
        <v>194.6772</v>
      </c>
      <c r="K78" s="19">
        <f t="shared" si="7"/>
        <v>6.6573312935577084E-2</v>
      </c>
      <c r="L78" s="19">
        <f t="shared" si="7"/>
        <v>6.3677226265434622E-2</v>
      </c>
      <c r="O78">
        <f t="shared" si="5"/>
        <v>11766</v>
      </c>
      <c r="P78">
        <f t="shared" si="6"/>
        <v>12229</v>
      </c>
    </row>
    <row r="81" spans="2:12" x14ac:dyDescent="0.25">
      <c r="B81" t="s">
        <v>157</v>
      </c>
    </row>
    <row r="82" spans="2:12" x14ac:dyDescent="0.25">
      <c r="C82" t="s">
        <v>150</v>
      </c>
      <c r="F82" t="s">
        <v>158</v>
      </c>
      <c r="G82" t="s">
        <v>152</v>
      </c>
      <c r="I82" t="s">
        <v>153</v>
      </c>
      <c r="K82" t="s">
        <v>154</v>
      </c>
    </row>
    <row r="83" spans="2:12" x14ac:dyDescent="0.25">
      <c r="C83">
        <v>466.75</v>
      </c>
      <c r="D83">
        <v>876.5</v>
      </c>
      <c r="F83">
        <v>100</v>
      </c>
      <c r="G83">
        <f t="shared" ref="G83:G89" si="8">LOG10(F83)</f>
        <v>2</v>
      </c>
      <c r="I83">
        <v>87.576040000000006</v>
      </c>
      <c r="J83">
        <v>95.181849999999997</v>
      </c>
      <c r="K83" s="19">
        <f>I83/C83</f>
        <v>0.18762943760042849</v>
      </c>
      <c r="L83" s="19">
        <f>J83/D83</f>
        <v>0.10859309754706217</v>
      </c>
    </row>
    <row r="84" spans="2:12" x14ac:dyDescent="0.25">
      <c r="C84">
        <v>805</v>
      </c>
      <c r="D84">
        <v>542</v>
      </c>
      <c r="F84">
        <v>56.2</v>
      </c>
      <c r="G84">
        <f t="shared" si="8"/>
        <v>1.7497363155690611</v>
      </c>
      <c r="I84">
        <v>89.006550000000004</v>
      </c>
      <c r="J84">
        <v>93.380049999999997</v>
      </c>
      <c r="K84" s="19">
        <f t="shared" ref="K84:L90" si="9">I84/C84</f>
        <v>0.11056714285714286</v>
      </c>
      <c r="L84" s="19">
        <f t="shared" si="9"/>
        <v>0.17228791512915129</v>
      </c>
    </row>
    <row r="85" spans="2:12" x14ac:dyDescent="0.25">
      <c r="C85">
        <v>958.5</v>
      </c>
      <c r="D85">
        <v>815.25</v>
      </c>
      <c r="F85">
        <v>31.6</v>
      </c>
      <c r="G85">
        <f t="shared" si="8"/>
        <v>1.4996870826184039</v>
      </c>
      <c r="I85">
        <v>105.70440000000001</v>
      </c>
      <c r="J85">
        <v>34.098820000000003</v>
      </c>
      <c r="K85" s="19">
        <f t="shared" si="9"/>
        <v>0.11028106416275431</v>
      </c>
      <c r="L85" s="19">
        <f t="shared" si="9"/>
        <v>4.1826212818153942E-2</v>
      </c>
    </row>
    <row r="86" spans="2:12" x14ac:dyDescent="0.25">
      <c r="C86">
        <v>1678.75</v>
      </c>
      <c r="D86">
        <v>1351.25</v>
      </c>
      <c r="F86">
        <v>17.8</v>
      </c>
      <c r="G86">
        <f t="shared" si="8"/>
        <v>1.2504200023088941</v>
      </c>
      <c r="I86">
        <v>61.639240000000001</v>
      </c>
      <c r="J86">
        <v>174.06630000000001</v>
      </c>
      <c r="K86" s="19">
        <f t="shared" si="9"/>
        <v>3.6717343261355173E-2</v>
      </c>
      <c r="L86" s="19">
        <f t="shared" si="9"/>
        <v>0.12881872340425532</v>
      </c>
    </row>
    <row r="87" spans="2:12" x14ac:dyDescent="0.25">
      <c r="C87">
        <v>1975.75</v>
      </c>
      <c r="D87">
        <v>914.25</v>
      </c>
      <c r="F87">
        <v>10</v>
      </c>
      <c r="G87">
        <f t="shared" si="8"/>
        <v>1</v>
      </c>
      <c r="I87">
        <v>166.54949999999999</v>
      </c>
      <c r="J87">
        <v>180.35169999999999</v>
      </c>
      <c r="K87" s="19">
        <f t="shared" si="9"/>
        <v>8.4296849297735038E-2</v>
      </c>
      <c r="L87" s="19">
        <f t="shared" si="9"/>
        <v>0.19726737763193875</v>
      </c>
    </row>
    <row r="88" spans="2:12" x14ac:dyDescent="0.25">
      <c r="C88">
        <v>2689.25</v>
      </c>
      <c r="D88">
        <v>2467</v>
      </c>
      <c r="F88">
        <v>5.6</v>
      </c>
      <c r="G88">
        <f t="shared" si="8"/>
        <v>0.74818802700620035</v>
      </c>
      <c r="I88">
        <v>201.07929999999999</v>
      </c>
      <c r="J88">
        <v>92.172839999999994</v>
      </c>
      <c r="K88" s="19">
        <f t="shared" si="9"/>
        <v>7.4771516221994974E-2</v>
      </c>
      <c r="L88" s="19">
        <f t="shared" si="9"/>
        <v>3.7362318605593837E-2</v>
      </c>
    </row>
    <row r="89" spans="2:12" x14ac:dyDescent="0.25">
      <c r="C89">
        <v>2846</v>
      </c>
      <c r="D89">
        <v>2846</v>
      </c>
      <c r="F89">
        <v>3.16</v>
      </c>
      <c r="G89">
        <f t="shared" si="8"/>
        <v>0.49968708261840383</v>
      </c>
      <c r="I89">
        <v>90.333640000000003</v>
      </c>
      <c r="J89">
        <v>138.01150000000001</v>
      </c>
      <c r="K89" s="19">
        <f t="shared" si="9"/>
        <v>3.1740562192550947E-2</v>
      </c>
      <c r="L89" s="19">
        <f t="shared" si="9"/>
        <v>4.8493148278285318E-2</v>
      </c>
    </row>
    <row r="90" spans="2:12" x14ac:dyDescent="0.25">
      <c r="C90">
        <v>3426.25</v>
      </c>
      <c r="D90">
        <v>2620.75</v>
      </c>
      <c r="F90">
        <v>0</v>
      </c>
      <c r="G90">
        <v>0.25</v>
      </c>
      <c r="I90">
        <v>218.4462</v>
      </c>
      <c r="J90">
        <v>139.7106</v>
      </c>
      <c r="K90" s="19">
        <f t="shared" si="9"/>
        <v>6.3756643560744258E-2</v>
      </c>
      <c r="L90" s="19">
        <f t="shared" si="9"/>
        <v>5.3309396165219881E-2</v>
      </c>
    </row>
    <row r="93" spans="2:12" x14ac:dyDescent="0.25">
      <c r="B93" t="s">
        <v>159</v>
      </c>
    </row>
    <row r="94" spans="2:12" x14ac:dyDescent="0.25">
      <c r="C94" t="s">
        <v>150</v>
      </c>
      <c r="F94" t="s">
        <v>158</v>
      </c>
      <c r="G94" t="s">
        <v>152</v>
      </c>
      <c r="I94" t="s">
        <v>153</v>
      </c>
      <c r="K94" t="s">
        <v>154</v>
      </c>
    </row>
    <row r="95" spans="2:12" x14ac:dyDescent="0.25">
      <c r="C95">
        <v>221.25</v>
      </c>
      <c r="D95">
        <v>265.75</v>
      </c>
      <c r="F95">
        <v>100</v>
      </c>
      <c r="G95">
        <f t="shared" ref="G95:G101" si="10">LOG10(F95)</f>
        <v>2</v>
      </c>
      <c r="I95">
        <v>45.602220000000003</v>
      </c>
      <c r="J95">
        <v>48.09084</v>
      </c>
      <c r="K95" s="19">
        <f t="shared" ref="K95:L102" si="11">I95/C95</f>
        <v>0.20611172881355933</v>
      </c>
      <c r="L95" s="19">
        <f t="shared" si="11"/>
        <v>0.18096270931326436</v>
      </c>
    </row>
    <row r="96" spans="2:12" x14ac:dyDescent="0.25">
      <c r="C96">
        <v>1340.75</v>
      </c>
      <c r="D96">
        <v>1474</v>
      </c>
      <c r="F96">
        <v>31.6</v>
      </c>
      <c r="G96">
        <f t="shared" si="10"/>
        <v>1.4996870826184039</v>
      </c>
      <c r="I96">
        <v>32.66592</v>
      </c>
      <c r="J96">
        <v>216.93969999999999</v>
      </c>
      <c r="K96" s="19">
        <f t="shared" si="11"/>
        <v>2.4363915718814095E-2</v>
      </c>
      <c r="L96" s="19">
        <f t="shared" si="11"/>
        <v>0.14717754409769335</v>
      </c>
    </row>
    <row r="97" spans="2:13" x14ac:dyDescent="0.25">
      <c r="C97">
        <v>2190.75</v>
      </c>
      <c r="D97">
        <v>2334</v>
      </c>
      <c r="F97">
        <v>10</v>
      </c>
      <c r="G97">
        <f t="shared" si="10"/>
        <v>1</v>
      </c>
      <c r="I97">
        <v>125.3843</v>
      </c>
      <c r="J97">
        <v>218.08449999999999</v>
      </c>
      <c r="K97" s="19">
        <f t="shared" si="11"/>
        <v>5.7233504507588726E-2</v>
      </c>
      <c r="L97" s="19">
        <f t="shared" si="11"/>
        <v>9.3438089117395026E-2</v>
      </c>
    </row>
    <row r="98" spans="2:13" x14ac:dyDescent="0.25">
      <c r="C98">
        <v>2784.5</v>
      </c>
      <c r="D98">
        <v>3033.75</v>
      </c>
      <c r="F98">
        <v>3.16</v>
      </c>
      <c r="G98">
        <f t="shared" si="10"/>
        <v>0.49968708261840383</v>
      </c>
      <c r="I98">
        <v>71.046350000000004</v>
      </c>
      <c r="J98">
        <v>115.2052</v>
      </c>
      <c r="K98" s="19">
        <f t="shared" si="11"/>
        <v>2.5514939845573712E-2</v>
      </c>
      <c r="L98" s="19">
        <f t="shared" si="11"/>
        <v>3.7974519983518751E-2</v>
      </c>
    </row>
    <row r="99" spans="2:13" x14ac:dyDescent="0.25">
      <c r="C99">
        <v>2870</v>
      </c>
      <c r="D99">
        <v>3491</v>
      </c>
      <c r="F99">
        <v>1</v>
      </c>
      <c r="G99">
        <f t="shared" si="10"/>
        <v>0</v>
      </c>
      <c r="I99">
        <v>104.6956</v>
      </c>
      <c r="J99">
        <v>106.2897</v>
      </c>
      <c r="K99" s="19">
        <f t="shared" si="11"/>
        <v>3.6479303135888499E-2</v>
      </c>
      <c r="L99" s="19">
        <f t="shared" si="11"/>
        <v>3.0446777427671153E-2</v>
      </c>
    </row>
    <row r="100" spans="2:13" x14ac:dyDescent="0.25">
      <c r="C100">
        <v>3279.5</v>
      </c>
      <c r="D100">
        <v>2802</v>
      </c>
      <c r="F100">
        <v>0.316</v>
      </c>
      <c r="G100">
        <f t="shared" si="10"/>
        <v>-0.50031291738159622</v>
      </c>
      <c r="I100">
        <v>84.103610000000003</v>
      </c>
      <c r="J100">
        <v>149.07210000000001</v>
      </c>
      <c r="K100" s="19">
        <f t="shared" si="11"/>
        <v>2.5645253849672207E-2</v>
      </c>
      <c r="L100" s="19">
        <f t="shared" si="11"/>
        <v>5.3202034261241975E-2</v>
      </c>
    </row>
    <row r="101" spans="2:13" x14ac:dyDescent="0.25">
      <c r="C101">
        <v>2986</v>
      </c>
      <c r="D101">
        <v>3064.5</v>
      </c>
      <c r="F101">
        <v>0.1</v>
      </c>
      <c r="G101">
        <f t="shared" si="10"/>
        <v>-1</v>
      </c>
      <c r="I101">
        <v>221.87870000000001</v>
      </c>
      <c r="J101">
        <v>103.7373</v>
      </c>
      <c r="K101" s="19">
        <f t="shared" si="11"/>
        <v>7.4306329537843274E-2</v>
      </c>
      <c r="L101" s="19">
        <f t="shared" si="11"/>
        <v>3.3851297112090062E-2</v>
      </c>
    </row>
    <row r="102" spans="2:13" x14ac:dyDescent="0.25">
      <c r="C102">
        <v>3552.75</v>
      </c>
      <c r="D102">
        <v>3617.25</v>
      </c>
      <c r="F102">
        <v>0</v>
      </c>
      <c r="G102">
        <v>-1.5</v>
      </c>
      <c r="I102">
        <v>98.163439999999994</v>
      </c>
      <c r="J102">
        <v>165.59209999999999</v>
      </c>
      <c r="K102" s="19">
        <f t="shared" si="11"/>
        <v>2.7630269509534865E-2</v>
      </c>
      <c r="L102" s="19">
        <f t="shared" si="11"/>
        <v>4.5778450480337268E-2</v>
      </c>
    </row>
    <row r="108" spans="2:13" x14ac:dyDescent="0.25">
      <c r="C108" t="s">
        <v>160</v>
      </c>
    </row>
    <row r="109" spans="2:13" x14ac:dyDescent="0.25">
      <c r="B109" t="s">
        <v>161</v>
      </c>
      <c r="C109">
        <v>4289.5</v>
      </c>
      <c r="D109">
        <v>4160.25</v>
      </c>
      <c r="E109">
        <v>4252</v>
      </c>
      <c r="F109">
        <v>3842.5</v>
      </c>
      <c r="G109">
        <v>4122.25</v>
      </c>
      <c r="H109">
        <v>4132.75</v>
      </c>
      <c r="I109">
        <v>4136</v>
      </c>
      <c r="J109">
        <v>2914</v>
      </c>
      <c r="L109">
        <v>3371.75</v>
      </c>
      <c r="M109">
        <v>3419.5</v>
      </c>
    </row>
    <row r="111" spans="2:13" x14ac:dyDescent="0.25">
      <c r="B111" t="s">
        <v>121</v>
      </c>
      <c r="C111">
        <v>301.08210000000003</v>
      </c>
      <c r="D111">
        <v>406.90570000000002</v>
      </c>
      <c r="E111">
        <v>276.85590000000002</v>
      </c>
      <c r="F111">
        <v>199.06890000000001</v>
      </c>
      <c r="G111">
        <v>415.42840000000001</v>
      </c>
      <c r="H111">
        <v>283.76760000000002</v>
      </c>
      <c r="I111">
        <v>337.62279999999998</v>
      </c>
      <c r="J111">
        <v>475.80040000000002</v>
      </c>
      <c r="L111">
        <v>293.73719999999997</v>
      </c>
      <c r="M111">
        <v>144.7748</v>
      </c>
    </row>
    <row r="113" spans="3:10" x14ac:dyDescent="0.25">
      <c r="C113" s="19">
        <f>C111/C109</f>
        <v>7.0190488401911652E-2</v>
      </c>
      <c r="D113" s="19">
        <f t="shared" ref="D113:J113" si="12">D111/D109</f>
        <v>9.7807992308154568E-2</v>
      </c>
      <c r="E113" s="19">
        <f t="shared" si="12"/>
        <v>6.511192380056445E-2</v>
      </c>
      <c r="F113" s="19">
        <f t="shared" si="12"/>
        <v>5.180713077423553E-2</v>
      </c>
      <c r="G113" s="19">
        <f t="shared" si="12"/>
        <v>0.10077709988477167</v>
      </c>
      <c r="H113" s="19">
        <f t="shared" si="12"/>
        <v>6.866314197568206E-2</v>
      </c>
      <c r="I113" s="19">
        <f t="shared" si="12"/>
        <v>8.1630270793036752E-2</v>
      </c>
      <c r="J113" s="19">
        <f t="shared" si="12"/>
        <v>0.16328085106382981</v>
      </c>
    </row>
    <row r="120" spans="3:10" x14ac:dyDescent="0.25">
      <c r="C120" t="s">
        <v>162</v>
      </c>
    </row>
    <row r="121" spans="3:10" x14ac:dyDescent="0.25">
      <c r="D121">
        <f>AVERAGE(C109:I109)</f>
        <v>4133.6071428571431</v>
      </c>
      <c r="E121">
        <v>3371.75</v>
      </c>
      <c r="F121">
        <v>3419.5</v>
      </c>
      <c r="H121" t="s">
        <v>163</v>
      </c>
    </row>
    <row r="122" spans="3:10" x14ac:dyDescent="0.25">
      <c r="D122">
        <f>STDEV(C109:I109)</f>
        <v>143.70577994804589</v>
      </c>
      <c r="E122">
        <v>293.73719999999997</v>
      </c>
      <c r="F122">
        <v>144.7748</v>
      </c>
    </row>
    <row r="125" spans="3:10" x14ac:dyDescent="0.25">
      <c r="D125" t="s">
        <v>164</v>
      </c>
    </row>
    <row r="126" spans="3:10" ht="30" x14ac:dyDescent="0.25">
      <c r="D126" s="20" t="s">
        <v>165</v>
      </c>
    </row>
    <row r="127" spans="3:10" ht="30" x14ac:dyDescent="0.25">
      <c r="D127" s="20" t="s">
        <v>166</v>
      </c>
    </row>
  </sheetData>
  <conditionalFormatting sqref="K59:L6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71:L78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83:L9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95:L102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13:J11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99"/>
  <sheetViews>
    <sheetView topLeftCell="A61" workbookViewId="0">
      <selection activeCell="W15" sqref="W15"/>
    </sheetView>
  </sheetViews>
  <sheetFormatPr defaultRowHeight="15" x14ac:dyDescent="0.25"/>
  <sheetData>
    <row r="3" spans="1:15" x14ac:dyDescent="0.25">
      <c r="A3" t="s">
        <v>167</v>
      </c>
    </row>
    <row r="4" spans="1:15" x14ac:dyDescent="0.25">
      <c r="A4" t="s">
        <v>100</v>
      </c>
      <c r="O4" t="s">
        <v>130</v>
      </c>
    </row>
    <row r="5" spans="1:15" x14ac:dyDescent="0.25">
      <c r="A5" t="s">
        <v>129</v>
      </c>
      <c r="O5" t="s">
        <v>132</v>
      </c>
    </row>
    <row r="6" spans="1:15" x14ac:dyDescent="0.25">
      <c r="A6" t="s">
        <v>102</v>
      </c>
      <c r="O6" t="s">
        <v>134</v>
      </c>
    </row>
    <row r="7" spans="1:15" x14ac:dyDescent="0.25">
      <c r="A7" t="s">
        <v>168</v>
      </c>
      <c r="I7" t="s">
        <v>169</v>
      </c>
      <c r="O7" t="s">
        <v>135</v>
      </c>
    </row>
    <row r="8" spans="1:15" x14ac:dyDescent="0.25">
      <c r="A8" t="s">
        <v>170</v>
      </c>
      <c r="O8" t="s">
        <v>136</v>
      </c>
    </row>
    <row r="9" spans="1:15" x14ac:dyDescent="0.25">
      <c r="O9" t="s">
        <v>137</v>
      </c>
    </row>
    <row r="10" spans="1:15" x14ac:dyDescent="0.25">
      <c r="A10" t="s">
        <v>105</v>
      </c>
      <c r="B10" s="18">
        <v>41935.722222222219</v>
      </c>
      <c r="C10" t="s">
        <v>106</v>
      </c>
      <c r="D10">
        <v>0</v>
      </c>
      <c r="E10" t="s">
        <v>107</v>
      </c>
      <c r="O10" t="s">
        <v>138</v>
      </c>
    </row>
    <row r="12" spans="1:15" x14ac:dyDescent="0.25">
      <c r="A12" t="s">
        <v>108</v>
      </c>
    </row>
    <row r="13" spans="1:15" x14ac:dyDescent="0.25">
      <c r="B13">
        <v>1</v>
      </c>
      <c r="C13">
        <v>2</v>
      </c>
      <c r="D13">
        <v>3</v>
      </c>
      <c r="E13">
        <v>4</v>
      </c>
      <c r="F13">
        <v>5</v>
      </c>
      <c r="G13">
        <v>6</v>
      </c>
      <c r="H13">
        <v>7</v>
      </c>
      <c r="I13">
        <v>8</v>
      </c>
      <c r="J13">
        <v>9</v>
      </c>
      <c r="K13">
        <v>10</v>
      </c>
      <c r="L13">
        <v>11</v>
      </c>
      <c r="M13">
        <v>12</v>
      </c>
    </row>
    <row r="14" spans="1:15" x14ac:dyDescent="0.25">
      <c r="A14" t="s">
        <v>109</v>
      </c>
      <c r="B14">
        <v>0</v>
      </c>
      <c r="C14" s="23">
        <v>1815.25</v>
      </c>
      <c r="D14" s="24">
        <v>5549</v>
      </c>
      <c r="E14" s="23">
        <v>5293.25</v>
      </c>
      <c r="F14" s="24">
        <v>6986</v>
      </c>
      <c r="G14" s="23">
        <v>5440</v>
      </c>
      <c r="H14" s="24">
        <v>5034</v>
      </c>
      <c r="I14" s="23">
        <v>1972</v>
      </c>
      <c r="J14" s="24">
        <v>893.75</v>
      </c>
      <c r="K14">
        <v>54.25</v>
      </c>
      <c r="L14">
        <v>3030.5</v>
      </c>
      <c r="M14">
        <v>0</v>
      </c>
      <c r="O14" t="s">
        <v>139</v>
      </c>
    </row>
    <row r="15" spans="1:15" x14ac:dyDescent="0.25">
      <c r="A15" t="s">
        <v>112</v>
      </c>
      <c r="B15">
        <v>0</v>
      </c>
      <c r="C15" s="25">
        <v>2006.25</v>
      </c>
      <c r="D15" s="26">
        <v>1778</v>
      </c>
      <c r="E15" s="25">
        <v>1607.25</v>
      </c>
      <c r="F15" s="26">
        <v>1603.75</v>
      </c>
      <c r="G15" s="25">
        <v>1658</v>
      </c>
      <c r="H15" s="26">
        <v>1672</v>
      </c>
      <c r="I15" s="25">
        <v>2115.5</v>
      </c>
      <c r="J15" s="26">
        <v>1726.5</v>
      </c>
      <c r="K15">
        <v>0</v>
      </c>
      <c r="L15">
        <v>583.25</v>
      </c>
      <c r="M15">
        <v>0</v>
      </c>
      <c r="O15" t="s">
        <v>140</v>
      </c>
    </row>
    <row r="16" spans="1:15" x14ac:dyDescent="0.25">
      <c r="A16" t="s">
        <v>113</v>
      </c>
      <c r="B16">
        <v>0</v>
      </c>
      <c r="C16" s="25">
        <v>1829</v>
      </c>
      <c r="D16" s="26">
        <v>1590</v>
      </c>
      <c r="E16" s="25">
        <v>1460.25</v>
      </c>
      <c r="F16" s="26">
        <v>1859.5</v>
      </c>
      <c r="G16" s="25">
        <v>1460.5</v>
      </c>
      <c r="H16" s="26">
        <v>1538.75</v>
      </c>
      <c r="I16" s="25">
        <v>1870</v>
      </c>
      <c r="J16" s="26">
        <v>1685.75</v>
      </c>
      <c r="K16">
        <v>10</v>
      </c>
      <c r="L16">
        <v>436.5</v>
      </c>
      <c r="M16">
        <v>3.25</v>
      </c>
    </row>
    <row r="17" spans="1:15" x14ac:dyDescent="0.25">
      <c r="A17" t="s">
        <v>114</v>
      </c>
      <c r="B17">
        <v>0</v>
      </c>
      <c r="C17" s="25">
        <v>1811.75</v>
      </c>
      <c r="D17" s="26">
        <v>1811.75</v>
      </c>
      <c r="E17" s="25">
        <v>1003</v>
      </c>
      <c r="F17" s="26">
        <v>958.75</v>
      </c>
      <c r="G17" s="25">
        <v>1191</v>
      </c>
      <c r="H17" s="26">
        <v>1443.25</v>
      </c>
      <c r="I17" s="25">
        <v>1798.25</v>
      </c>
      <c r="J17" s="26">
        <v>1825.25</v>
      </c>
      <c r="K17">
        <v>0</v>
      </c>
      <c r="L17">
        <v>276.25</v>
      </c>
      <c r="M17">
        <v>0</v>
      </c>
    </row>
    <row r="18" spans="1:15" x14ac:dyDescent="0.25">
      <c r="A18" t="s">
        <v>115</v>
      </c>
      <c r="B18">
        <v>0</v>
      </c>
      <c r="C18" s="25">
        <v>1651.25</v>
      </c>
      <c r="D18" s="26">
        <v>1586.75</v>
      </c>
      <c r="E18" s="25">
        <v>893.75</v>
      </c>
      <c r="F18" s="26">
        <v>398.75</v>
      </c>
      <c r="G18" s="25">
        <v>917.75</v>
      </c>
      <c r="H18" s="26">
        <v>1122.5</v>
      </c>
      <c r="I18" s="25">
        <v>1791.25</v>
      </c>
      <c r="J18" s="26">
        <v>5679</v>
      </c>
      <c r="K18">
        <v>0</v>
      </c>
      <c r="L18" s="2">
        <v>2644.75</v>
      </c>
      <c r="M18">
        <v>0</v>
      </c>
    </row>
    <row r="19" spans="1:15" x14ac:dyDescent="0.25">
      <c r="A19" t="s">
        <v>116</v>
      </c>
      <c r="B19">
        <v>0</v>
      </c>
      <c r="C19" s="25">
        <v>1252</v>
      </c>
      <c r="D19" s="26">
        <v>5027</v>
      </c>
      <c r="E19" s="25">
        <v>873</v>
      </c>
      <c r="F19" s="26">
        <v>2023.75</v>
      </c>
      <c r="G19" s="25">
        <v>1893.5</v>
      </c>
      <c r="H19" s="26">
        <v>3539</v>
      </c>
      <c r="I19" s="25">
        <v>1720</v>
      </c>
      <c r="J19" s="26">
        <v>4747.25</v>
      </c>
      <c r="K19">
        <v>0</v>
      </c>
      <c r="L19">
        <v>945</v>
      </c>
      <c r="M19">
        <v>0</v>
      </c>
    </row>
    <row r="20" spans="1:15" x14ac:dyDescent="0.25">
      <c r="A20" t="s">
        <v>117</v>
      </c>
      <c r="B20">
        <v>0</v>
      </c>
      <c r="C20" s="25">
        <v>815.25</v>
      </c>
      <c r="D20" s="26">
        <v>1245.5</v>
      </c>
      <c r="E20" s="25">
        <v>4368.25</v>
      </c>
      <c r="F20" s="26">
        <v>4371.5</v>
      </c>
      <c r="G20" s="25">
        <v>1989</v>
      </c>
      <c r="H20" s="26">
        <v>5910.75</v>
      </c>
      <c r="I20" s="25">
        <v>1078</v>
      </c>
      <c r="J20" s="26">
        <v>2907.75</v>
      </c>
      <c r="K20">
        <v>0</v>
      </c>
      <c r="L20" s="2">
        <v>2433.25</v>
      </c>
      <c r="M20">
        <v>0</v>
      </c>
    </row>
    <row r="21" spans="1:15" x14ac:dyDescent="0.25">
      <c r="A21" t="s">
        <v>141</v>
      </c>
      <c r="B21">
        <v>0</v>
      </c>
      <c r="C21" s="27">
        <v>651.25</v>
      </c>
      <c r="D21" s="28">
        <v>682.25</v>
      </c>
      <c r="E21" s="27">
        <v>907.5</v>
      </c>
      <c r="F21" s="28">
        <v>433</v>
      </c>
      <c r="G21" s="27">
        <v>3528.5</v>
      </c>
      <c r="H21" s="28">
        <v>3870.25</v>
      </c>
      <c r="I21" s="27">
        <v>3958.75</v>
      </c>
      <c r="J21" s="28">
        <v>644.5</v>
      </c>
      <c r="K21">
        <v>0</v>
      </c>
      <c r="L21">
        <v>921</v>
      </c>
      <c r="M21">
        <v>0</v>
      </c>
      <c r="O21" t="s">
        <v>142</v>
      </c>
    </row>
    <row r="23" spans="1:15" x14ac:dyDescent="0.25">
      <c r="A23" t="s">
        <v>118</v>
      </c>
    </row>
    <row r="24" spans="1:15" x14ac:dyDescent="0.25">
      <c r="B24">
        <v>1</v>
      </c>
      <c r="C24">
        <v>2</v>
      </c>
      <c r="D24">
        <v>3</v>
      </c>
      <c r="E24">
        <v>4</v>
      </c>
      <c r="F24">
        <v>5</v>
      </c>
      <c r="G24">
        <v>6</v>
      </c>
      <c r="H24">
        <v>7</v>
      </c>
      <c r="I24">
        <v>8</v>
      </c>
      <c r="J24">
        <v>9</v>
      </c>
      <c r="K24">
        <v>10</v>
      </c>
      <c r="L24">
        <v>11</v>
      </c>
      <c r="M24">
        <v>12</v>
      </c>
      <c r="O24" t="s">
        <v>143</v>
      </c>
    </row>
    <row r="25" spans="1:15" x14ac:dyDescent="0.25">
      <c r="A25" t="s">
        <v>109</v>
      </c>
      <c r="B25">
        <v>0</v>
      </c>
      <c r="C25" s="23">
        <v>181.77930000000001</v>
      </c>
      <c r="D25" s="24">
        <v>1653.248</v>
      </c>
      <c r="E25" s="23">
        <v>1819.605</v>
      </c>
      <c r="F25" s="24">
        <v>1093.623</v>
      </c>
      <c r="G25" s="23">
        <v>648.97699999999998</v>
      </c>
      <c r="H25" s="24">
        <v>1377.0609999999999</v>
      </c>
      <c r="I25" s="23">
        <v>510.05</v>
      </c>
      <c r="J25" s="24">
        <v>335.37670000000003</v>
      </c>
      <c r="K25">
        <v>33.272550000000003</v>
      </c>
      <c r="L25">
        <v>1808.3030000000001</v>
      </c>
      <c r="M25">
        <v>0</v>
      </c>
    </row>
    <row r="26" spans="1:15" x14ac:dyDescent="0.25">
      <c r="A26" t="s">
        <v>112</v>
      </c>
      <c r="B26">
        <v>0</v>
      </c>
      <c r="C26" s="25">
        <v>111.78879999999999</v>
      </c>
      <c r="D26" s="26">
        <v>103.7119</v>
      </c>
      <c r="E26" s="25">
        <v>105.5433</v>
      </c>
      <c r="F26" s="26">
        <v>71.419390000000007</v>
      </c>
      <c r="G26" s="25">
        <v>41.115690000000001</v>
      </c>
      <c r="H26" s="26">
        <v>86.666020000000003</v>
      </c>
      <c r="I26" s="25">
        <v>132.71809999999999</v>
      </c>
      <c r="J26" s="26">
        <v>52.884309999999999</v>
      </c>
      <c r="K26">
        <v>0</v>
      </c>
      <c r="L26">
        <v>169.0909</v>
      </c>
      <c r="M26">
        <v>0</v>
      </c>
    </row>
    <row r="27" spans="1:15" x14ac:dyDescent="0.25">
      <c r="A27" t="s">
        <v>113</v>
      </c>
      <c r="B27">
        <v>0</v>
      </c>
      <c r="C27" s="25">
        <v>167.90719999999999</v>
      </c>
      <c r="D27" s="26">
        <v>223.2551</v>
      </c>
      <c r="E27" s="25">
        <v>132.64949999999999</v>
      </c>
      <c r="F27" s="26">
        <v>147.5582</v>
      </c>
      <c r="G27" s="25">
        <v>164.79910000000001</v>
      </c>
      <c r="H27" s="26">
        <v>123.6031</v>
      </c>
      <c r="I27" s="25">
        <v>121.9556</v>
      </c>
      <c r="J27" s="26">
        <v>137.49209999999999</v>
      </c>
      <c r="K27">
        <v>6.4420500000000001</v>
      </c>
      <c r="L27">
        <v>99.453090000000003</v>
      </c>
      <c r="M27">
        <v>3.25</v>
      </c>
    </row>
    <row r="28" spans="1:15" x14ac:dyDescent="0.25">
      <c r="A28" t="s">
        <v>114</v>
      </c>
      <c r="B28">
        <v>0</v>
      </c>
      <c r="C28" s="25">
        <v>55.039949999999997</v>
      </c>
      <c r="D28" s="26">
        <v>87.613140000000001</v>
      </c>
      <c r="E28" s="25">
        <v>79.863429999999994</v>
      </c>
      <c r="F28" s="26">
        <v>94.329539999999994</v>
      </c>
      <c r="G28" s="25">
        <v>103.8035</v>
      </c>
      <c r="H28" s="26">
        <v>20.27468</v>
      </c>
      <c r="I28" s="25">
        <v>196.72839999999999</v>
      </c>
      <c r="J28" s="26">
        <v>182.1224</v>
      </c>
      <c r="K28">
        <v>0</v>
      </c>
      <c r="L28">
        <v>25.685189999999999</v>
      </c>
      <c r="M28">
        <v>0</v>
      </c>
    </row>
    <row r="29" spans="1:15" x14ac:dyDescent="0.25">
      <c r="A29" t="s">
        <v>115</v>
      </c>
      <c r="B29">
        <v>0</v>
      </c>
      <c r="C29" s="25">
        <v>85.814120000000003</v>
      </c>
      <c r="D29" s="26">
        <v>87.645480000000006</v>
      </c>
      <c r="E29" s="25">
        <v>524.66800000000001</v>
      </c>
      <c r="F29" s="26">
        <v>29.70795</v>
      </c>
      <c r="G29" s="25">
        <v>141.3167</v>
      </c>
      <c r="H29" s="26">
        <v>171.13470000000001</v>
      </c>
      <c r="I29" s="25">
        <v>89.235990000000001</v>
      </c>
      <c r="J29" s="26">
        <v>2331.3069999999998</v>
      </c>
      <c r="K29">
        <v>0</v>
      </c>
      <c r="L29" s="2">
        <v>360.9862</v>
      </c>
      <c r="M29">
        <v>0</v>
      </c>
    </row>
    <row r="30" spans="1:15" x14ac:dyDescent="0.25">
      <c r="A30" t="s">
        <v>116</v>
      </c>
      <c r="B30">
        <v>0</v>
      </c>
      <c r="C30" s="25">
        <v>111.6378</v>
      </c>
      <c r="D30" s="26">
        <v>2190.239</v>
      </c>
      <c r="E30" s="25">
        <v>339.7124</v>
      </c>
      <c r="F30" s="26">
        <v>1367.912</v>
      </c>
      <c r="G30" s="25">
        <v>502.88010000000003</v>
      </c>
      <c r="H30" s="26">
        <v>1531.17</v>
      </c>
      <c r="I30" s="25">
        <v>177.70529999999999</v>
      </c>
      <c r="J30" s="26">
        <v>1951.4549999999999</v>
      </c>
      <c r="K30">
        <v>0</v>
      </c>
      <c r="L30">
        <v>241.5581</v>
      </c>
      <c r="M30">
        <v>0</v>
      </c>
    </row>
    <row r="31" spans="1:15" x14ac:dyDescent="0.25">
      <c r="A31" t="s">
        <v>117</v>
      </c>
      <c r="B31">
        <v>0</v>
      </c>
      <c r="C31" s="25">
        <v>232.3913</v>
      </c>
      <c r="D31" s="26">
        <v>531.18399999999997</v>
      </c>
      <c r="E31" s="25">
        <v>1717.7950000000001</v>
      </c>
      <c r="F31" s="26">
        <v>2304.9180000000001</v>
      </c>
      <c r="G31" s="25">
        <v>419.43849999999998</v>
      </c>
      <c r="H31" s="26">
        <v>2500.8330000000001</v>
      </c>
      <c r="I31" s="25">
        <v>47.34272</v>
      </c>
      <c r="J31" s="26">
        <v>1361.8440000000001</v>
      </c>
      <c r="K31">
        <v>0</v>
      </c>
      <c r="L31" s="2">
        <v>276.8057</v>
      </c>
      <c r="M31">
        <v>0</v>
      </c>
    </row>
    <row r="32" spans="1:15" x14ac:dyDescent="0.25">
      <c r="A32" t="s">
        <v>141</v>
      </c>
      <c r="B32">
        <v>0</v>
      </c>
      <c r="C32" s="27">
        <v>65.097840000000005</v>
      </c>
      <c r="D32" s="28">
        <v>52.556919999999998</v>
      </c>
      <c r="E32" s="27">
        <v>199.32239999999999</v>
      </c>
      <c r="F32" s="28">
        <v>91.203990000000005</v>
      </c>
      <c r="G32" s="27">
        <v>2464.0189999999998</v>
      </c>
      <c r="H32" s="28">
        <v>1858.2090000000001</v>
      </c>
      <c r="I32" s="27">
        <v>2553.3040000000001</v>
      </c>
      <c r="J32" s="28">
        <v>133.44319999999999</v>
      </c>
      <c r="K32">
        <v>0</v>
      </c>
      <c r="L32">
        <v>283.24340000000001</v>
      </c>
      <c r="M32">
        <v>0</v>
      </c>
    </row>
    <row r="36" spans="1:21" x14ac:dyDescent="0.25">
      <c r="A36" t="s">
        <v>39</v>
      </c>
      <c r="C36">
        <v>1815.25</v>
      </c>
      <c r="D36">
        <v>2006.25</v>
      </c>
      <c r="E36">
        <v>1829</v>
      </c>
      <c r="F36">
        <v>1811.75</v>
      </c>
      <c r="G36">
        <v>1651.25</v>
      </c>
      <c r="H36">
        <v>1252</v>
      </c>
      <c r="I36">
        <v>815.25</v>
      </c>
      <c r="J36">
        <v>651.25</v>
      </c>
      <c r="L36" t="s">
        <v>37</v>
      </c>
      <c r="N36">
        <v>5293.25</v>
      </c>
      <c r="O36">
        <v>1607.25</v>
      </c>
      <c r="P36">
        <v>1460.25</v>
      </c>
      <c r="Q36">
        <v>1003</v>
      </c>
      <c r="R36">
        <v>893.75</v>
      </c>
      <c r="S36">
        <v>873</v>
      </c>
      <c r="T36">
        <v>4368.25</v>
      </c>
      <c r="U36">
        <v>907.5</v>
      </c>
    </row>
    <row r="37" spans="1:21" x14ac:dyDescent="0.25">
      <c r="C37">
        <v>5549</v>
      </c>
      <c r="D37">
        <v>1778</v>
      </c>
      <c r="E37">
        <v>1590</v>
      </c>
      <c r="F37">
        <v>1811.75</v>
      </c>
      <c r="G37">
        <v>1586.75</v>
      </c>
      <c r="H37">
        <v>5027</v>
      </c>
      <c r="I37">
        <v>1245.5</v>
      </c>
      <c r="J37">
        <v>682.25</v>
      </c>
      <c r="N37">
        <v>6986</v>
      </c>
      <c r="O37">
        <v>1603.75</v>
      </c>
      <c r="P37">
        <v>1859.5</v>
      </c>
      <c r="Q37">
        <v>958.75</v>
      </c>
      <c r="R37">
        <v>398.75</v>
      </c>
      <c r="S37">
        <v>2023.75</v>
      </c>
      <c r="T37">
        <v>4371.5</v>
      </c>
      <c r="U37">
        <v>433</v>
      </c>
    </row>
    <row r="40" spans="1:21" x14ac:dyDescent="0.25">
      <c r="A40" t="s">
        <v>144</v>
      </c>
      <c r="C40">
        <v>181.77930000000001</v>
      </c>
      <c r="D40">
        <v>111.78879999999999</v>
      </c>
      <c r="E40">
        <v>167.90719999999999</v>
      </c>
      <c r="F40">
        <v>55.039949999999997</v>
      </c>
      <c r="G40">
        <v>85.814120000000003</v>
      </c>
      <c r="H40">
        <v>111.6378</v>
      </c>
      <c r="I40">
        <v>232.3913</v>
      </c>
      <c r="J40">
        <v>65.097840000000005</v>
      </c>
      <c r="L40" t="s">
        <v>145</v>
      </c>
      <c r="N40">
        <v>1819.605</v>
      </c>
      <c r="O40">
        <v>105.5433</v>
      </c>
      <c r="P40">
        <v>132.64949999999999</v>
      </c>
      <c r="Q40">
        <v>79.863429999999994</v>
      </c>
      <c r="R40">
        <v>524.66800000000001</v>
      </c>
      <c r="S40">
        <v>339.7124</v>
      </c>
      <c r="T40">
        <v>1717.7950000000001</v>
      </c>
      <c r="U40">
        <v>199.32239999999999</v>
      </c>
    </row>
    <row r="41" spans="1:21" x14ac:dyDescent="0.25">
      <c r="C41">
        <v>1653.248</v>
      </c>
      <c r="D41">
        <v>103.7119</v>
      </c>
      <c r="E41">
        <v>223.2551</v>
      </c>
      <c r="F41">
        <v>87.613140000000001</v>
      </c>
      <c r="G41">
        <v>87.645480000000006</v>
      </c>
      <c r="H41">
        <v>2190.239</v>
      </c>
      <c r="I41">
        <v>531.18399999999997</v>
      </c>
      <c r="J41">
        <v>52.556919999999998</v>
      </c>
      <c r="N41">
        <v>1093.623</v>
      </c>
      <c r="O41">
        <v>71.419390000000007</v>
      </c>
      <c r="P41">
        <v>147.5582</v>
      </c>
      <c r="Q41">
        <v>94.329539999999994</v>
      </c>
      <c r="R41">
        <v>29.70795</v>
      </c>
      <c r="S41">
        <v>1367.912</v>
      </c>
      <c r="T41">
        <v>2304.9180000000001</v>
      </c>
      <c r="U41">
        <v>91.203990000000005</v>
      </c>
    </row>
    <row r="45" spans="1:21" x14ac:dyDescent="0.25">
      <c r="A45" t="s">
        <v>146</v>
      </c>
      <c r="C45">
        <v>5440</v>
      </c>
      <c r="D45">
        <v>1658</v>
      </c>
      <c r="E45">
        <v>1460.5</v>
      </c>
      <c r="F45">
        <v>1191</v>
      </c>
      <c r="G45">
        <v>917.75</v>
      </c>
      <c r="H45">
        <v>1893.5</v>
      </c>
      <c r="I45">
        <v>1989</v>
      </c>
      <c r="J45">
        <v>3528.5</v>
      </c>
      <c r="L45" t="s">
        <v>62</v>
      </c>
      <c r="N45">
        <v>1972</v>
      </c>
      <c r="O45">
        <v>2115.5</v>
      </c>
      <c r="P45">
        <v>1870</v>
      </c>
      <c r="Q45">
        <v>1798.25</v>
      </c>
      <c r="R45">
        <v>1791.25</v>
      </c>
      <c r="S45">
        <v>1720</v>
      </c>
      <c r="T45">
        <v>1078</v>
      </c>
      <c r="U45">
        <v>3958.75</v>
      </c>
    </row>
    <row r="46" spans="1:21" x14ac:dyDescent="0.25">
      <c r="C46">
        <v>5034</v>
      </c>
      <c r="D46">
        <v>1672</v>
      </c>
      <c r="E46">
        <v>1538.75</v>
      </c>
      <c r="F46">
        <v>1443.25</v>
      </c>
      <c r="G46">
        <v>1122.5</v>
      </c>
      <c r="H46">
        <v>3539</v>
      </c>
      <c r="I46">
        <v>5910.75</v>
      </c>
      <c r="J46">
        <v>3870.25</v>
      </c>
      <c r="N46">
        <v>893.75</v>
      </c>
      <c r="O46">
        <v>1726.5</v>
      </c>
      <c r="P46">
        <v>1685.75</v>
      </c>
      <c r="Q46">
        <v>1825.25</v>
      </c>
      <c r="R46">
        <v>5679</v>
      </c>
      <c r="S46">
        <v>4747.25</v>
      </c>
      <c r="T46">
        <v>2907.75</v>
      </c>
      <c r="U46">
        <v>644.5</v>
      </c>
    </row>
    <row r="49" spans="1:21" x14ac:dyDescent="0.25">
      <c r="A49" t="s">
        <v>147</v>
      </c>
      <c r="C49">
        <v>648.97699999999998</v>
      </c>
      <c r="D49">
        <v>41.115690000000001</v>
      </c>
      <c r="E49">
        <v>164.79910000000001</v>
      </c>
      <c r="F49">
        <v>103.8035</v>
      </c>
      <c r="G49">
        <v>141.3167</v>
      </c>
      <c r="H49">
        <v>502.88010000000003</v>
      </c>
      <c r="I49">
        <v>419.43849999999998</v>
      </c>
      <c r="J49">
        <v>2464.0189999999998</v>
      </c>
      <c r="L49" t="s">
        <v>148</v>
      </c>
      <c r="N49">
        <v>510.05</v>
      </c>
      <c r="O49">
        <v>132.71809999999999</v>
      </c>
      <c r="P49">
        <v>121.9556</v>
      </c>
      <c r="Q49">
        <v>196.72839999999999</v>
      </c>
      <c r="R49">
        <v>89.235990000000001</v>
      </c>
      <c r="S49">
        <v>177.70529999999999</v>
      </c>
      <c r="T49">
        <v>47.34272</v>
      </c>
      <c r="U49">
        <v>2553.3040000000001</v>
      </c>
    </row>
    <row r="50" spans="1:21" x14ac:dyDescent="0.25">
      <c r="C50">
        <v>1377.0609999999999</v>
      </c>
      <c r="D50">
        <v>86.666020000000003</v>
      </c>
      <c r="E50">
        <v>123.6031</v>
      </c>
      <c r="F50">
        <v>20.27468</v>
      </c>
      <c r="G50">
        <v>171.13470000000001</v>
      </c>
      <c r="H50">
        <v>1531.17</v>
      </c>
      <c r="I50">
        <v>2500.8330000000001</v>
      </c>
      <c r="J50">
        <v>1858.2090000000001</v>
      </c>
      <c r="N50">
        <v>335.37670000000003</v>
      </c>
      <c r="O50">
        <v>52.884309999999999</v>
      </c>
      <c r="P50">
        <v>137.49209999999999</v>
      </c>
      <c r="Q50">
        <v>182.1224</v>
      </c>
      <c r="R50">
        <v>2331.3069999999998</v>
      </c>
      <c r="S50">
        <v>1951.4549999999999</v>
      </c>
      <c r="T50">
        <v>1361.8440000000001</v>
      </c>
      <c r="U50">
        <v>133.44319999999999</v>
      </c>
    </row>
    <row r="54" spans="1:21" x14ac:dyDescent="0.25">
      <c r="B54" t="s">
        <v>149</v>
      </c>
    </row>
    <row r="55" spans="1:21" x14ac:dyDescent="0.25">
      <c r="C55" t="s">
        <v>150</v>
      </c>
      <c r="F55" t="s">
        <v>151</v>
      </c>
      <c r="G55" t="s">
        <v>152</v>
      </c>
      <c r="I55" t="s">
        <v>153</v>
      </c>
      <c r="K55" t="s">
        <v>154</v>
      </c>
    </row>
    <row r="56" spans="1:21" x14ac:dyDescent="0.25">
      <c r="C56">
        <v>651.25</v>
      </c>
      <c r="D56">
        <v>682.25</v>
      </c>
      <c r="F56">
        <v>10000</v>
      </c>
      <c r="G56">
        <f t="shared" ref="G56:G62" si="0">LOG10(F56)</f>
        <v>4</v>
      </c>
      <c r="I56">
        <v>65.097840000000005</v>
      </c>
      <c r="J56">
        <v>52.556919999999998</v>
      </c>
      <c r="K56" s="19">
        <f>I56/C56</f>
        <v>9.9958295585412679E-2</v>
      </c>
      <c r="L56" s="19">
        <f>J56/D56</f>
        <v>7.7034694027116157E-2</v>
      </c>
    </row>
    <row r="57" spans="1:21" x14ac:dyDescent="0.25">
      <c r="C57">
        <v>815.25</v>
      </c>
      <c r="D57">
        <v>1245.5</v>
      </c>
      <c r="F57">
        <v>1000</v>
      </c>
      <c r="G57">
        <f t="shared" si="0"/>
        <v>3</v>
      </c>
      <c r="I57">
        <v>232.3913</v>
      </c>
      <c r="J57">
        <v>531.18399999999997</v>
      </c>
      <c r="K57" s="19">
        <f t="shared" ref="K57:L63" si="1">I57/C57</f>
        <v>0.28505525912296842</v>
      </c>
      <c r="L57" s="19">
        <f t="shared" si="1"/>
        <v>0.42648253713368123</v>
      </c>
    </row>
    <row r="58" spans="1:21" x14ac:dyDescent="0.25">
      <c r="C58">
        <v>1252</v>
      </c>
      <c r="D58">
        <v>5027</v>
      </c>
      <c r="F58">
        <v>100</v>
      </c>
      <c r="G58">
        <f t="shared" si="0"/>
        <v>2</v>
      </c>
      <c r="I58">
        <v>111.6378</v>
      </c>
      <c r="J58">
        <v>2190.239</v>
      </c>
      <c r="K58" s="19">
        <f t="shared" si="1"/>
        <v>8.9167571884984018E-2</v>
      </c>
      <c r="L58" s="19">
        <f t="shared" si="1"/>
        <v>0.43569504674756315</v>
      </c>
      <c r="O58" t="s">
        <v>171</v>
      </c>
    </row>
    <row r="59" spans="1:21" x14ac:dyDescent="0.25">
      <c r="C59">
        <v>1651.25</v>
      </c>
      <c r="D59">
        <v>1586.75</v>
      </c>
      <c r="F59">
        <v>10</v>
      </c>
      <c r="G59">
        <f t="shared" si="0"/>
        <v>1</v>
      </c>
      <c r="I59">
        <v>85.814120000000003</v>
      </c>
      <c r="J59">
        <v>87.645480000000006</v>
      </c>
      <c r="K59" s="19">
        <f t="shared" si="1"/>
        <v>5.196918697956094E-2</v>
      </c>
      <c r="L59" s="19">
        <f t="shared" si="1"/>
        <v>5.5235846856782733E-2</v>
      </c>
      <c r="O59" t="s">
        <v>172</v>
      </c>
    </row>
    <row r="60" spans="1:21" x14ac:dyDescent="0.25">
      <c r="C60">
        <v>1811.75</v>
      </c>
      <c r="D60">
        <v>1811.75</v>
      </c>
      <c r="F60">
        <v>1</v>
      </c>
      <c r="G60">
        <f t="shared" si="0"/>
        <v>0</v>
      </c>
      <c r="I60">
        <v>55.039949999999997</v>
      </c>
      <c r="J60">
        <v>87.613140000000001</v>
      </c>
      <c r="K60" s="19">
        <f t="shared" si="1"/>
        <v>3.0379439768179934E-2</v>
      </c>
      <c r="L60" s="19">
        <f t="shared" si="1"/>
        <v>4.8358294466675868E-2</v>
      </c>
    </row>
    <row r="61" spans="1:21" x14ac:dyDescent="0.25">
      <c r="C61">
        <v>1829</v>
      </c>
      <c r="D61">
        <v>1590</v>
      </c>
      <c r="F61">
        <v>0.1</v>
      </c>
      <c r="G61">
        <f t="shared" si="0"/>
        <v>-1</v>
      </c>
      <c r="I61">
        <v>167.90719999999999</v>
      </c>
      <c r="J61">
        <v>223.2551</v>
      </c>
      <c r="K61" s="19">
        <f t="shared" si="1"/>
        <v>9.1802733734281022E-2</v>
      </c>
      <c r="L61" s="19">
        <f t="shared" si="1"/>
        <v>0.14041201257861635</v>
      </c>
    </row>
    <row r="62" spans="1:21" x14ac:dyDescent="0.25">
      <c r="C62">
        <v>2006.25</v>
      </c>
      <c r="D62">
        <v>1778</v>
      </c>
      <c r="F62">
        <v>0.01</v>
      </c>
      <c r="G62">
        <f t="shared" si="0"/>
        <v>-2</v>
      </c>
      <c r="I62">
        <v>111.78879999999999</v>
      </c>
      <c r="J62">
        <v>103.7119</v>
      </c>
      <c r="K62" s="19">
        <f t="shared" si="1"/>
        <v>5.5720274143302176E-2</v>
      </c>
      <c r="L62" s="19">
        <f t="shared" si="1"/>
        <v>5.8330652418447697E-2</v>
      </c>
    </row>
    <row r="63" spans="1:21" x14ac:dyDescent="0.25">
      <c r="C63">
        <v>1815.25</v>
      </c>
      <c r="D63">
        <v>5549</v>
      </c>
      <c r="F63">
        <v>0</v>
      </c>
      <c r="G63">
        <v>-3</v>
      </c>
      <c r="I63">
        <v>181.77930000000001</v>
      </c>
      <c r="J63">
        <v>1653.248</v>
      </c>
      <c r="K63" s="19">
        <f t="shared" si="1"/>
        <v>0.10014009089657072</v>
      </c>
      <c r="L63" s="19">
        <f t="shared" si="1"/>
        <v>0.29793620472157145</v>
      </c>
    </row>
    <row r="66" spans="2:12" x14ac:dyDescent="0.25">
      <c r="B66" t="s">
        <v>155</v>
      </c>
    </row>
    <row r="67" spans="2:12" x14ac:dyDescent="0.25">
      <c r="C67" t="s">
        <v>150</v>
      </c>
      <c r="F67" t="s">
        <v>156</v>
      </c>
      <c r="G67" t="s">
        <v>152</v>
      </c>
      <c r="I67" t="s">
        <v>153</v>
      </c>
      <c r="K67" t="s">
        <v>154</v>
      </c>
    </row>
    <row r="68" spans="2:12" x14ac:dyDescent="0.25">
      <c r="C68">
        <v>907.5</v>
      </c>
      <c r="D68">
        <v>433</v>
      </c>
      <c r="F68">
        <v>100000</v>
      </c>
      <c r="G68">
        <f t="shared" ref="G68:G74" si="2">LOG10(F68)</f>
        <v>5</v>
      </c>
      <c r="I68">
        <v>199.32239999999999</v>
      </c>
      <c r="J68">
        <v>91.203990000000005</v>
      </c>
      <c r="K68" s="19">
        <f>I68/C68</f>
        <v>0.21963900826446281</v>
      </c>
      <c r="L68" s="19">
        <f>J68/D68</f>
        <v>0.21063277136258662</v>
      </c>
    </row>
    <row r="69" spans="2:12" x14ac:dyDescent="0.25">
      <c r="C69">
        <v>4368.25</v>
      </c>
      <c r="D69">
        <v>4371.5</v>
      </c>
      <c r="F69">
        <v>10000</v>
      </c>
      <c r="G69">
        <f t="shared" si="2"/>
        <v>4</v>
      </c>
      <c r="I69">
        <v>1717.7950000000001</v>
      </c>
      <c r="J69">
        <v>2304.9180000000001</v>
      </c>
      <c r="K69" s="19">
        <f t="shared" ref="K69:L75" si="3">I69/C69</f>
        <v>0.39324557889314943</v>
      </c>
      <c r="L69" s="19">
        <f t="shared" si="3"/>
        <v>0.5272602081665333</v>
      </c>
    </row>
    <row r="70" spans="2:12" x14ac:dyDescent="0.25">
      <c r="C70">
        <v>873</v>
      </c>
      <c r="D70">
        <v>2023.75</v>
      </c>
      <c r="F70">
        <v>1000</v>
      </c>
      <c r="G70">
        <f t="shared" si="2"/>
        <v>3</v>
      </c>
      <c r="I70">
        <v>339.7124</v>
      </c>
      <c r="J70">
        <v>1367.912</v>
      </c>
      <c r="K70" s="19">
        <f t="shared" si="3"/>
        <v>0.38913218785796105</v>
      </c>
      <c r="L70" s="19">
        <f t="shared" si="3"/>
        <v>0.67592933909820874</v>
      </c>
    </row>
    <row r="71" spans="2:12" x14ac:dyDescent="0.25">
      <c r="C71">
        <v>893.75</v>
      </c>
      <c r="D71">
        <v>398.75</v>
      </c>
      <c r="F71">
        <v>100</v>
      </c>
      <c r="G71">
        <f t="shared" si="2"/>
        <v>2</v>
      </c>
      <c r="I71">
        <v>524.66800000000001</v>
      </c>
      <c r="J71">
        <v>29.70795</v>
      </c>
      <c r="K71" s="19">
        <f t="shared" si="3"/>
        <v>0.58704111888111887</v>
      </c>
      <c r="L71" s="19">
        <f t="shared" si="3"/>
        <v>7.4502695924764897E-2</v>
      </c>
    </row>
    <row r="72" spans="2:12" x14ac:dyDescent="0.25">
      <c r="C72">
        <v>1003</v>
      </c>
      <c r="D72">
        <v>958.75</v>
      </c>
      <c r="F72">
        <v>10</v>
      </c>
      <c r="G72">
        <f t="shared" si="2"/>
        <v>1</v>
      </c>
      <c r="I72">
        <v>79.863429999999994</v>
      </c>
      <c r="J72">
        <v>94.329539999999994</v>
      </c>
      <c r="K72" s="19">
        <f t="shared" si="3"/>
        <v>7.9624556331006971E-2</v>
      </c>
      <c r="L72" s="19">
        <f t="shared" si="3"/>
        <v>9.838804693611472E-2</v>
      </c>
    </row>
    <row r="73" spans="2:12" x14ac:dyDescent="0.25">
      <c r="C73">
        <v>1460.25</v>
      </c>
      <c r="D73">
        <v>1859.5</v>
      </c>
      <c r="F73">
        <v>1</v>
      </c>
      <c r="G73">
        <f t="shared" si="2"/>
        <v>0</v>
      </c>
      <c r="I73">
        <v>132.64949999999999</v>
      </c>
      <c r="J73">
        <v>147.5582</v>
      </c>
      <c r="K73" s="19">
        <f t="shared" si="3"/>
        <v>9.0840267077555201E-2</v>
      </c>
      <c r="L73" s="19">
        <f t="shared" si="3"/>
        <v>7.9353697230438294E-2</v>
      </c>
    </row>
    <row r="74" spans="2:12" x14ac:dyDescent="0.25">
      <c r="C74">
        <v>1607.25</v>
      </c>
      <c r="D74">
        <v>1603.75</v>
      </c>
      <c r="F74">
        <v>0.1</v>
      </c>
      <c r="G74">
        <f t="shared" si="2"/>
        <v>-1</v>
      </c>
      <c r="I74">
        <v>105.5433</v>
      </c>
      <c r="J74">
        <v>71.419390000000007</v>
      </c>
      <c r="K74" s="19">
        <f t="shared" si="3"/>
        <v>6.5667008866075599E-2</v>
      </c>
      <c r="L74" s="19">
        <f t="shared" si="3"/>
        <v>4.4532745128604834E-2</v>
      </c>
    </row>
    <row r="75" spans="2:12" x14ac:dyDescent="0.25">
      <c r="C75">
        <v>5293.25</v>
      </c>
      <c r="D75">
        <v>6986</v>
      </c>
      <c r="F75">
        <v>0</v>
      </c>
      <c r="G75">
        <v>-2</v>
      </c>
      <c r="I75">
        <v>1819.605</v>
      </c>
      <c r="J75">
        <v>1093.623</v>
      </c>
      <c r="K75" s="19">
        <f t="shared" si="3"/>
        <v>0.34375950502999103</v>
      </c>
      <c r="L75" s="19">
        <f t="shared" si="3"/>
        <v>0.156544947036931</v>
      </c>
    </row>
    <row r="78" spans="2:12" x14ac:dyDescent="0.25">
      <c r="B78" t="s">
        <v>157</v>
      </c>
    </row>
    <row r="79" spans="2:12" x14ac:dyDescent="0.25">
      <c r="C79" t="s">
        <v>150</v>
      </c>
      <c r="F79" t="s">
        <v>158</v>
      </c>
      <c r="G79" t="s">
        <v>152</v>
      </c>
      <c r="I79" t="s">
        <v>153</v>
      </c>
      <c r="K79" t="s">
        <v>154</v>
      </c>
    </row>
    <row r="80" spans="2:12" x14ac:dyDescent="0.25">
      <c r="C80">
        <v>3528.5</v>
      </c>
      <c r="D80">
        <v>3870.25</v>
      </c>
      <c r="F80">
        <v>100</v>
      </c>
      <c r="G80">
        <f t="shared" ref="G80:G86" si="4">LOG10(F80)</f>
        <v>2</v>
      </c>
      <c r="I80">
        <v>2464.0189999999998</v>
      </c>
      <c r="J80">
        <v>1858.2090000000001</v>
      </c>
      <c r="K80" s="19">
        <f>I80/C80</f>
        <v>0.69831911577157424</v>
      </c>
      <c r="L80" s="19">
        <f>J80/D80</f>
        <v>0.48012634842710422</v>
      </c>
    </row>
    <row r="81" spans="2:12" x14ac:dyDescent="0.25">
      <c r="C81">
        <v>1989</v>
      </c>
      <c r="D81">
        <v>5910.75</v>
      </c>
      <c r="F81">
        <v>56.2</v>
      </c>
      <c r="G81">
        <f t="shared" si="4"/>
        <v>1.7497363155690611</v>
      </c>
      <c r="I81">
        <v>419.43849999999998</v>
      </c>
      <c r="J81">
        <v>2500.8330000000001</v>
      </c>
      <c r="K81" s="19">
        <f t="shared" ref="K81:L87" si="5">I81/C81</f>
        <v>0.21087908496732025</v>
      </c>
      <c r="L81" s="19">
        <f t="shared" si="5"/>
        <v>0.4230990990990991</v>
      </c>
    </row>
    <row r="82" spans="2:12" x14ac:dyDescent="0.25">
      <c r="C82">
        <v>1893.5</v>
      </c>
      <c r="D82">
        <v>3539</v>
      </c>
      <c r="F82">
        <v>31.6</v>
      </c>
      <c r="G82">
        <f t="shared" si="4"/>
        <v>1.4996870826184039</v>
      </c>
      <c r="I82">
        <v>502.88010000000003</v>
      </c>
      <c r="J82">
        <v>1531.17</v>
      </c>
      <c r="K82" s="19">
        <f t="shared" si="5"/>
        <v>0.26558230789543175</v>
      </c>
      <c r="L82" s="19">
        <f t="shared" si="5"/>
        <v>0.4326561175473298</v>
      </c>
    </row>
    <row r="83" spans="2:12" x14ac:dyDescent="0.25">
      <c r="C83">
        <v>917.75</v>
      </c>
      <c r="D83">
        <v>1122.5</v>
      </c>
      <c r="F83">
        <v>17.8</v>
      </c>
      <c r="G83">
        <f t="shared" si="4"/>
        <v>1.2504200023088941</v>
      </c>
      <c r="I83">
        <v>141.3167</v>
      </c>
      <c r="J83">
        <v>171.13470000000001</v>
      </c>
      <c r="K83" s="19">
        <f t="shared" si="5"/>
        <v>0.15398169436120948</v>
      </c>
      <c r="L83" s="19">
        <f t="shared" si="5"/>
        <v>0.15245853006681515</v>
      </c>
    </row>
    <row r="84" spans="2:12" x14ac:dyDescent="0.25">
      <c r="C84">
        <v>1191</v>
      </c>
      <c r="D84">
        <v>1443.25</v>
      </c>
      <c r="F84">
        <v>10</v>
      </c>
      <c r="G84">
        <f t="shared" si="4"/>
        <v>1</v>
      </c>
      <c r="I84">
        <v>103.8035</v>
      </c>
      <c r="J84">
        <v>20.27468</v>
      </c>
      <c r="K84" s="19">
        <f t="shared" si="5"/>
        <v>8.7156591099916039E-2</v>
      </c>
      <c r="L84" s="19">
        <f t="shared" si="5"/>
        <v>1.4047933483457474E-2</v>
      </c>
    </row>
    <row r="85" spans="2:12" x14ac:dyDescent="0.25">
      <c r="C85">
        <v>1460.5</v>
      </c>
      <c r="D85">
        <v>1538.75</v>
      </c>
      <c r="F85">
        <v>5.6</v>
      </c>
      <c r="G85">
        <f t="shared" si="4"/>
        <v>0.74818802700620035</v>
      </c>
      <c r="I85">
        <v>164.79910000000001</v>
      </c>
      <c r="J85">
        <v>123.6031</v>
      </c>
      <c r="K85" s="19">
        <f t="shared" si="5"/>
        <v>0.11283745292707978</v>
      </c>
      <c r="L85" s="19">
        <f t="shared" si="5"/>
        <v>8.0326953696181966E-2</v>
      </c>
    </row>
    <row r="86" spans="2:12" x14ac:dyDescent="0.25">
      <c r="C86">
        <v>1658</v>
      </c>
      <c r="D86">
        <v>1672</v>
      </c>
      <c r="F86">
        <v>3.16</v>
      </c>
      <c r="G86">
        <f t="shared" si="4"/>
        <v>0.49968708261840383</v>
      </c>
      <c r="I86">
        <v>41.115690000000001</v>
      </c>
      <c r="J86">
        <v>86.666020000000003</v>
      </c>
      <c r="K86" s="19">
        <f t="shared" si="5"/>
        <v>2.4798365500603138E-2</v>
      </c>
      <c r="L86" s="19">
        <f t="shared" si="5"/>
        <v>5.1833744019138761E-2</v>
      </c>
    </row>
    <row r="87" spans="2:12" x14ac:dyDescent="0.25">
      <c r="C87">
        <v>5440</v>
      </c>
      <c r="D87">
        <v>5034</v>
      </c>
      <c r="F87">
        <v>0</v>
      </c>
      <c r="G87">
        <v>0.25</v>
      </c>
      <c r="I87">
        <v>648.97699999999998</v>
      </c>
      <c r="J87">
        <v>1377.0609999999999</v>
      </c>
      <c r="K87" s="19">
        <f t="shared" si="5"/>
        <v>0.11929724264705882</v>
      </c>
      <c r="L87" s="19">
        <f t="shared" si="5"/>
        <v>0.27355204608661104</v>
      </c>
    </row>
    <row r="90" spans="2:12" x14ac:dyDescent="0.25">
      <c r="B90" t="s">
        <v>159</v>
      </c>
    </row>
    <row r="91" spans="2:12" x14ac:dyDescent="0.25">
      <c r="C91" t="s">
        <v>150</v>
      </c>
      <c r="F91" t="s">
        <v>158</v>
      </c>
      <c r="G91" t="s">
        <v>152</v>
      </c>
      <c r="I91" t="s">
        <v>153</v>
      </c>
      <c r="K91" t="s">
        <v>154</v>
      </c>
    </row>
    <row r="92" spans="2:12" x14ac:dyDescent="0.25">
      <c r="C92">
        <v>3958.75</v>
      </c>
      <c r="D92">
        <v>644.5</v>
      </c>
      <c r="F92">
        <v>100</v>
      </c>
      <c r="G92">
        <f t="shared" ref="G92:G98" si="6">LOG10(F92)</f>
        <v>2</v>
      </c>
      <c r="I92">
        <v>2553.3040000000001</v>
      </c>
      <c r="J92">
        <v>133.44319999999999</v>
      </c>
      <c r="K92" s="19">
        <f t="shared" ref="K92:L99" si="7">I92/C92</f>
        <v>0.64497732870224189</v>
      </c>
      <c r="L92" s="19">
        <f t="shared" si="7"/>
        <v>0.20704918541505041</v>
      </c>
    </row>
    <row r="93" spans="2:12" x14ac:dyDescent="0.25">
      <c r="C93">
        <v>1078</v>
      </c>
      <c r="D93">
        <v>2907.75</v>
      </c>
      <c r="F93">
        <v>31.6</v>
      </c>
      <c r="G93">
        <f t="shared" si="6"/>
        <v>1.4996870826184039</v>
      </c>
      <c r="I93">
        <v>47.34272</v>
      </c>
      <c r="J93">
        <v>1361.8440000000001</v>
      </c>
      <c r="K93" s="19">
        <f t="shared" si="7"/>
        <v>4.3917179962894251E-2</v>
      </c>
      <c r="L93" s="19">
        <f t="shared" si="7"/>
        <v>0.46834975496517928</v>
      </c>
    </row>
    <row r="94" spans="2:12" x14ac:dyDescent="0.25">
      <c r="C94">
        <v>1720</v>
      </c>
      <c r="D94">
        <v>4747.25</v>
      </c>
      <c r="F94">
        <v>10</v>
      </c>
      <c r="G94">
        <f t="shared" si="6"/>
        <v>1</v>
      </c>
      <c r="I94">
        <v>177.70529999999999</v>
      </c>
      <c r="J94">
        <v>1951.4549999999999</v>
      </c>
      <c r="K94" s="19">
        <f t="shared" si="7"/>
        <v>0.10331703488372093</v>
      </c>
      <c r="L94" s="19">
        <f t="shared" si="7"/>
        <v>0.41107061983253462</v>
      </c>
    </row>
    <row r="95" spans="2:12" x14ac:dyDescent="0.25">
      <c r="C95">
        <v>1791.25</v>
      </c>
      <c r="D95">
        <v>5679</v>
      </c>
      <c r="F95">
        <v>3.16</v>
      </c>
      <c r="G95">
        <f t="shared" si="6"/>
        <v>0.49968708261840383</v>
      </c>
      <c r="I95">
        <v>89.235990000000001</v>
      </c>
      <c r="J95">
        <v>2331.3069999999998</v>
      </c>
      <c r="K95" s="19">
        <f t="shared" si="7"/>
        <v>4.9817719469644105E-2</v>
      </c>
      <c r="L95" s="19">
        <f t="shared" si="7"/>
        <v>0.41051364676879731</v>
      </c>
    </row>
    <row r="96" spans="2:12" x14ac:dyDescent="0.25">
      <c r="C96">
        <v>1798.25</v>
      </c>
      <c r="D96">
        <v>1825.25</v>
      </c>
      <c r="F96">
        <v>1</v>
      </c>
      <c r="G96">
        <f t="shared" si="6"/>
        <v>0</v>
      </c>
      <c r="I96">
        <v>196.72839999999999</v>
      </c>
      <c r="J96">
        <v>182.1224</v>
      </c>
      <c r="K96" s="19">
        <f t="shared" si="7"/>
        <v>0.1093999165855693</v>
      </c>
      <c r="L96" s="19">
        <f t="shared" si="7"/>
        <v>9.9779427475688257E-2</v>
      </c>
    </row>
    <row r="97" spans="3:12" x14ac:dyDescent="0.25">
      <c r="C97">
        <v>1870</v>
      </c>
      <c r="D97">
        <v>1685.75</v>
      </c>
      <c r="F97">
        <v>0.316</v>
      </c>
      <c r="G97">
        <f t="shared" si="6"/>
        <v>-0.50031291738159622</v>
      </c>
      <c r="I97">
        <v>121.9556</v>
      </c>
      <c r="J97">
        <v>137.49209999999999</v>
      </c>
      <c r="K97" s="19">
        <f t="shared" si="7"/>
        <v>6.5216898395721923E-2</v>
      </c>
      <c r="L97" s="19">
        <f t="shared" si="7"/>
        <v>8.1561382174106481E-2</v>
      </c>
    </row>
    <row r="98" spans="3:12" x14ac:dyDescent="0.25">
      <c r="C98">
        <v>2115.5</v>
      </c>
      <c r="D98">
        <v>1726.5</v>
      </c>
      <c r="F98">
        <v>0.1</v>
      </c>
      <c r="G98">
        <f t="shared" si="6"/>
        <v>-1</v>
      </c>
      <c r="I98">
        <v>132.71809999999999</v>
      </c>
      <c r="J98">
        <v>52.884309999999999</v>
      </c>
      <c r="K98" s="19">
        <f t="shared" si="7"/>
        <v>6.273604348853698E-2</v>
      </c>
      <c r="L98" s="19">
        <f t="shared" si="7"/>
        <v>3.0630935418476685E-2</v>
      </c>
    </row>
    <row r="99" spans="3:12" x14ac:dyDescent="0.25">
      <c r="C99">
        <v>1972</v>
      </c>
      <c r="D99">
        <v>893.75</v>
      </c>
      <c r="F99">
        <v>0</v>
      </c>
      <c r="G99">
        <v>-1.5</v>
      </c>
      <c r="I99">
        <v>510.05</v>
      </c>
      <c r="J99">
        <v>335.37670000000003</v>
      </c>
      <c r="K99" s="19">
        <f t="shared" si="7"/>
        <v>0.25864604462474644</v>
      </c>
      <c r="L99" s="19">
        <f t="shared" si="7"/>
        <v>0.37524665734265739</v>
      </c>
    </row>
  </sheetData>
  <conditionalFormatting sqref="K56:L63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68:L75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80:L8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92:L99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O40" sqref="O4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Experimental Procedure</vt:lpstr>
      <vt:lpstr>Experimental details</vt:lpstr>
      <vt:lpstr>Data Analysis titration plate</vt:lpstr>
      <vt:lpstr>Analysis JFH1 1in4 drug plate</vt:lpstr>
      <vt:lpstr>Analysis JFH1 1in8 drug plate</vt:lpstr>
      <vt:lpstr>1</vt:lpstr>
    </vt:vector>
  </TitlesOfParts>
  <Company>University of Leeds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Shaw [RPG]</dc:creator>
  <cp:lastModifiedBy>Joseph Shaw [RPG]</cp:lastModifiedBy>
  <dcterms:created xsi:type="dcterms:W3CDTF">2014-10-02T14:52:58Z</dcterms:created>
  <dcterms:modified xsi:type="dcterms:W3CDTF">2015-02-12T11:35:56Z</dcterms:modified>
</cp:coreProperties>
</file>